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https://cumela.sharepoint.com/sites/BSC-MSDIG-WS/Gedeelde documenten/Certificeringsdossier Nuwan/Loon- en aannemingsbedrijf W.L. Anker B.V/Handboek/2023/Documenten tbv audit 2023/"/>
    </mc:Choice>
  </mc:AlternateContent>
  <xr:revisionPtr revIDLastSave="3" documentId="8_{5BD10A0A-14A4-48D7-AD33-F20B70A1486C}" xr6:coauthVersionLast="47" xr6:coauthVersionMax="47" xr10:uidLastSave="{20E084DF-E014-4708-8599-9D2D264B8F11}"/>
  <bookViews>
    <workbookView xWindow="-110" yWindow="-110" windowWidth="19420" windowHeight="10420" tabRatio="913" activeTab="2" xr2:uid="{00000000-000D-0000-FFFF-FFFF00000000}"/>
  </bookViews>
  <sheets>
    <sheet name="Uw verbruiksgegevens" sheetId="1" r:id="rId1"/>
    <sheet name="Footprint" sheetId="10" r:id="rId2"/>
    <sheet name="Voortgang tov basisjaar" sheetId="11" r:id="rId3"/>
  </sheets>
  <definedNames>
    <definedName name="_xlnm._FilterDatabase" localSheetId="0" hidden="1">'Uw verbruiksgegevens'!#REF!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1" l="1"/>
  <c r="D16" i="11"/>
  <c r="D9" i="11"/>
  <c r="D13" i="11"/>
  <c r="K14" i="1" l="1"/>
  <c r="L14" i="1" s="1"/>
  <c r="E13" i="11" l="1"/>
  <c r="E16" i="11" s="1"/>
  <c r="G16" i="11" s="1"/>
  <c r="C13" i="11"/>
  <c r="F11" i="11"/>
  <c r="E9" i="11"/>
  <c r="C9" i="11"/>
  <c r="F8" i="11"/>
  <c r="F7" i="11"/>
  <c r="F6" i="11"/>
  <c r="F5" i="11"/>
  <c r="F4" i="11"/>
  <c r="F3" i="11"/>
  <c r="F13" i="11" l="1"/>
  <c r="F9" i="11"/>
  <c r="F16" i="11" l="1"/>
  <c r="F23" i="1"/>
  <c r="D28" i="10" l="1"/>
  <c r="F28" i="10" s="1"/>
  <c r="E25" i="10"/>
  <c r="D25" i="10"/>
  <c r="F25" i="10" l="1"/>
  <c r="E26" i="10"/>
  <c r="D26" i="10"/>
  <c r="A26" i="10"/>
  <c r="B26" i="10"/>
  <c r="D23" i="10"/>
  <c r="F26" i="10" l="1"/>
  <c r="F13" i="1"/>
  <c r="F14" i="1" l="1"/>
  <c r="E27" i="10" l="1"/>
  <c r="E24" i="10"/>
  <c r="E22" i="10"/>
  <c r="F12" i="1"/>
  <c r="F8" i="1" l="1"/>
  <c r="F9" i="1"/>
  <c r="F15" i="1"/>
  <c r="F16" i="1"/>
  <c r="F17" i="1"/>
  <c r="F21" i="1"/>
  <c r="F22" i="1"/>
  <c r="F24" i="1"/>
  <c r="F6" i="1"/>
  <c r="F32" i="1" l="1"/>
  <c r="D29" i="10"/>
  <c r="D24" i="10"/>
  <c r="D22" i="10"/>
  <c r="B49" i="1"/>
  <c r="E48" i="1"/>
  <c r="E47" i="1"/>
  <c r="B45" i="1"/>
  <c r="E44" i="1"/>
  <c r="E43" i="1"/>
  <c r="B41" i="1"/>
  <c r="E40" i="1"/>
  <c r="F10" i="1" s="1"/>
  <c r="E39" i="1"/>
  <c r="E41" i="1" l="1"/>
  <c r="E45" i="1"/>
  <c r="F11" i="1"/>
  <c r="E49" i="1"/>
  <c r="G31" i="10"/>
  <c r="F24" i="10" l="1"/>
  <c r="H17" i="10"/>
  <c r="G17" i="10"/>
  <c r="F17" i="10"/>
  <c r="E17" i="10"/>
  <c r="F22" i="10" l="1"/>
  <c r="D27" i="10" l="1"/>
  <c r="F27" i="10" s="1"/>
  <c r="E7" i="1"/>
  <c r="F7" i="1" l="1"/>
  <c r="F31" i="1" s="1"/>
  <c r="E23" i="10"/>
  <c r="F23" i="10" s="1"/>
  <c r="E29" i="10"/>
  <c r="F29" i="10" s="1"/>
  <c r="F31" i="10" l="1"/>
  <c r="F27" i="1"/>
  <c r="F34" i="1" s="1"/>
  <c r="H23" i="1" s="1"/>
  <c r="G34" i="1"/>
  <c r="H25" i="10" l="1"/>
  <c r="H28" i="10"/>
  <c r="H29" i="10"/>
  <c r="H26" i="10"/>
  <c r="H23" i="10"/>
  <c r="F33" i="1"/>
  <c r="H24" i="10"/>
  <c r="H22" i="10"/>
  <c r="H27" i="10"/>
  <c r="H13" i="1" l="1"/>
  <c r="H31" i="10"/>
  <c r="H31" i="1"/>
  <c r="H32" i="1"/>
  <c r="H14" i="1"/>
  <c r="H33" i="1"/>
  <c r="F35" i="1"/>
  <c r="H21" i="1"/>
  <c r="H22" i="1"/>
  <c r="H12" i="1"/>
  <c r="H27" i="1"/>
  <c r="H24" i="1"/>
  <c r="H11" i="1"/>
  <c r="H10" i="1"/>
  <c r="H9" i="1"/>
  <c r="H8" i="1"/>
  <c r="H7" i="1"/>
  <c r="H17" i="1"/>
  <c r="H16" i="1"/>
  <c r="H15" i="1"/>
  <c r="H6" i="1"/>
  <c r="H34" i="1" l="1"/>
</calcChain>
</file>

<file path=xl/sharedStrings.xml><?xml version="1.0" encoding="utf-8"?>
<sst xmlns="http://schemas.openxmlformats.org/spreadsheetml/2006/main" count="185" uniqueCount="95">
  <si>
    <t>Categorie</t>
  </si>
  <si>
    <t>Contactpersoon</t>
  </si>
  <si>
    <t>Ton CO2</t>
  </si>
  <si>
    <t>Eenheid</t>
  </si>
  <si>
    <t>Aantal vestigingen</t>
  </si>
  <si>
    <t>Elektriciteit</t>
  </si>
  <si>
    <t>Algemene gegevens</t>
  </si>
  <si>
    <t>Verwarming</t>
  </si>
  <si>
    <t>Machines</t>
  </si>
  <si>
    <t>CO2-factor</t>
  </si>
  <si>
    <t>Gegevens</t>
  </si>
  <si>
    <t>CO2 emissie inventarisatie</t>
  </si>
  <si>
    <t>Bedrijfsnaam</t>
  </si>
  <si>
    <t>Huidige datum</t>
  </si>
  <si>
    <t>Organisatie grenzen</t>
  </si>
  <si>
    <t>Hoofdonderneming</t>
  </si>
  <si>
    <t>CO2 emissie calculator</t>
  </si>
  <si>
    <t>Aantal</t>
  </si>
  <si>
    <t>Inventarisatiejaar</t>
  </si>
  <si>
    <t>Dochteronderneming(en)</t>
  </si>
  <si>
    <t>m³</t>
  </si>
  <si>
    <t>ltr</t>
  </si>
  <si>
    <t>kWh</t>
  </si>
  <si>
    <t>Aardgas</t>
  </si>
  <si>
    <t>Grijs</t>
  </si>
  <si>
    <t>Machines en auto's</t>
  </si>
  <si>
    <t>BM=</t>
  </si>
  <si>
    <t>Controleer altijd de WTW factoren op www.co2emmissiefactoren.nl</t>
  </si>
  <si>
    <t>Basisjaar</t>
  </si>
  <si>
    <t xml:space="preserve">CO2 = </t>
  </si>
  <si>
    <t>Huidig jaar</t>
  </si>
  <si>
    <t>CO2 reductie %</t>
  </si>
  <si>
    <t>Scope 1</t>
  </si>
  <si>
    <t>Scope 2</t>
  </si>
  <si>
    <t>Scope 3</t>
  </si>
  <si>
    <t>Business travel</t>
  </si>
  <si>
    <t>km</t>
  </si>
  <si>
    <t xml:space="preserve">CO2 emissie scope 1, 2, 3 (business travel) in tonnen totaal </t>
  </si>
  <si>
    <t>Proc.</t>
  </si>
  <si>
    <t xml:space="preserve">*incl. “garantie van oorsprong” als bedoeld en uitgegeven door CertiQ of SMK keurmerk. </t>
  </si>
  <si>
    <t>Onderhoud</t>
  </si>
  <si>
    <t>Handgereedschap</t>
  </si>
  <si>
    <t>Zonnepanelen</t>
  </si>
  <si>
    <t>kg</t>
  </si>
  <si>
    <t xml:space="preserve">Propaan </t>
  </si>
  <si>
    <t>Acetyleengas</t>
  </si>
  <si>
    <t>Menggas 20% co2 80% argon</t>
  </si>
  <si>
    <t>Emissiefactoren conform www.CO2Emissiefactoren.nl. Voor Acetyleen en mengas www.milieubarometer.nl</t>
  </si>
  <si>
    <t>Personenauto werknemers</t>
  </si>
  <si>
    <t>Totaal</t>
  </si>
  <si>
    <t xml:space="preserve">Diesel </t>
  </si>
  <si>
    <t xml:space="preserve">CO2 emissie scope 1, 2 en 3 (business travel) in tonnen totaal </t>
  </si>
  <si>
    <t>HVO 20</t>
  </si>
  <si>
    <t>HVO 50</t>
  </si>
  <si>
    <t>HVO 10</t>
  </si>
  <si>
    <t>Berekening HVO</t>
  </si>
  <si>
    <t>Diesel</t>
  </si>
  <si>
    <t>Percentage HVO</t>
  </si>
  <si>
    <t>HVO</t>
  </si>
  <si>
    <t>Scope2</t>
  </si>
  <si>
    <t>Scope 3 (business travel)</t>
  </si>
  <si>
    <t>Controle</t>
  </si>
  <si>
    <t>Benzine</t>
  </si>
  <si>
    <t>HVO 100</t>
  </si>
  <si>
    <t>Groen uit biomassa</t>
  </si>
  <si>
    <t>Personenauto werknemers diesel</t>
  </si>
  <si>
    <t>Waar mogelijk specificeren!</t>
  </si>
  <si>
    <t>Propaan</t>
  </si>
  <si>
    <t xml:space="preserve">Aspen Alkylaat 2 T </t>
  </si>
  <si>
    <t xml:space="preserve">Aspen Alkylaat 4 T </t>
  </si>
  <si>
    <t>Anker Holding B.V.</t>
  </si>
  <si>
    <t>G. Schoemaker</t>
  </si>
  <si>
    <t>Anker Materieel B.V., Anker Vastgoed Beheer B.V., Loon- en aannemingsbedrijf Anker</t>
  </si>
  <si>
    <t>nm³</t>
  </si>
  <si>
    <t>Groen*</t>
  </si>
  <si>
    <t>Jaarnota Eneco</t>
  </si>
  <si>
    <t>Email Hatek</t>
  </si>
  <si>
    <t>Sakko</t>
  </si>
  <si>
    <t>Wex</t>
  </si>
  <si>
    <t>Inlogportaal Sunny</t>
  </si>
  <si>
    <t>Factuur Kramp</t>
  </si>
  <si>
    <t>Bron emissiefactor: Milieubarometer</t>
  </si>
  <si>
    <t>Voortgang ten opzichte van H1 2021</t>
  </si>
  <si>
    <t>H1 2021* ton CO2</t>
  </si>
  <si>
    <t>Voortgang</t>
  </si>
  <si>
    <t>Totaal scope 1</t>
  </si>
  <si>
    <t>Groen</t>
  </si>
  <si>
    <t>Totaal scope 2</t>
  </si>
  <si>
    <t>Voorgang</t>
  </si>
  <si>
    <t>540 l besteld juni 2021, dit is nog niet op.</t>
  </si>
  <si>
    <t>H1 2023 ton CO2</t>
  </si>
  <si>
    <t>* Emissiefactoren herberekend</t>
  </si>
  <si>
    <t>H1 2023</t>
  </si>
  <si>
    <t>H1 2022 ton CO2</t>
  </si>
  <si>
    <t>In het eerste half jaar van 2023 is ten opzichte van het eerste half jaar van 2021 een pure CO2 reductie bereikt van 28,2 procent. Dit betekent een reductie van 152,8 ton. De financiële voortgangscijfers zijn nog niet bekend, echter lijkt dit een positieve trend. Eind 2023 kijken we of de doelstellingen aangescherpt moeten worden. Door de diversiteit in onze werkzaamheden wachten we de jaarlijkse rapportage af. De meest opvallende zaken zijn aardgas, met een stijging van 36 procent  en elektra met een ruime verdubbeling. De toename van aardgas is te verklaren doordat er gemiddeld genomen meer kantoorruimte gebruikt wordt. Tevens werd er in 2021 meer thuisgewerkt dan begin 2023. Tevens zitten er meer huurders in het pand die zowel gas als elektra verbruiken. De positieve trend bij  diesel is in positieve zin opvallend. De lijkt te maken te hebben met bewustwording van het personeel, duurzame inkoop en ook de zonnepanelen dragen hieraan bij. In het restant van 2023 onderzoeken wij of deze voortgang in de rest van het jaar op deze positieve manier ontwikkeld. De aankoop van de elektrische kraan draagt zeker bij aan deze ontwikkeling.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</si>
</sst>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_-&quot;€&quot;\ * #,##0.00\-;_-&quot;€&quot;\ * &quot;-&quot;??_-;_-@_-"/>
    <numFmt numFmtId="165" formatCode="#,##0.0"/>
    <numFmt numFmtId="166" formatCode="_(* #,##0.00_);_(* \(#,##0.00\);_(* &quot;-&quot;??_);_(@_)"/>
    <numFmt numFmtId="167" formatCode="_(* #,##0_);_(* \(#,##0\);_(* &quot;-&quot;_);_(@_)"/>
    <numFmt numFmtId="168" formatCode="_(&quot;$&quot;* #,##0.00_);_(&quot;$&quot;* \(#,##0.00\);_(&quot;$&quot;* &quot;-&quot;??_);_(@_)"/>
    <numFmt numFmtId="169" formatCode="[$-413]d\ mmmm\ yyyy;@"/>
    <numFmt numFmtId="170" formatCode="&quot;€&quot;\ #,##0"/>
    <numFmt numFmtId="171" formatCode="0.0%"/>
    <numFmt numFmtId="172" formatCode="0.0"/>
  </numFmts>
  <fonts count="42">
    <font>
      <sz val="10"/>
      <name val="Arial"/>
    </font>
    <font>
      <sz val="10"/>
      <name val="Arial"/>
      <family val="2"/>
    </font>
    <font>
      <sz val="8"/>
      <name val="Arial"/>
      <family val="2"/>
    </font>
    <font>
      <u/>
      <sz val="10"/>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sz val="10"/>
      <name val="Arial"/>
      <family val="2"/>
    </font>
    <font>
      <sz val="1"/>
      <name val="Arial"/>
      <family val="2"/>
    </font>
    <font>
      <sz val="8"/>
      <name val="Helv"/>
    </font>
    <font>
      <b/>
      <sz val="14"/>
      <name val="Helv"/>
    </font>
    <font>
      <b/>
      <sz val="12"/>
      <name val="Helv"/>
    </font>
    <font>
      <sz val="9"/>
      <name val="Calibri"/>
      <family val="2"/>
      <scheme val="minor"/>
    </font>
    <font>
      <sz val="11"/>
      <name val="Calibri"/>
      <family val="2"/>
      <scheme val="minor"/>
    </font>
    <font>
      <sz val="11"/>
      <color theme="0"/>
      <name val="Calibri"/>
      <family val="2"/>
      <scheme val="minor"/>
    </font>
    <font>
      <sz val="10"/>
      <name val="Open Sans"/>
      <family val="2"/>
    </font>
    <font>
      <sz val="10"/>
      <name val="Calibri"/>
      <family val="2"/>
      <scheme val="minor"/>
    </font>
    <font>
      <sz val="11"/>
      <color theme="0" tint="-4.9989318521683403E-2"/>
      <name val="Calibri"/>
      <family val="2"/>
      <scheme val="minor"/>
    </font>
    <font>
      <b/>
      <sz val="11"/>
      <color rgb="FFFF0000"/>
      <name val="Calibri"/>
      <family val="2"/>
      <scheme val="minor"/>
    </font>
    <font>
      <sz val="11"/>
      <color rgb="FF0B3B60"/>
      <name val="Calibri"/>
      <family val="2"/>
      <scheme val="minor"/>
    </font>
    <font>
      <sz val="11"/>
      <color rgb="FF009AA6"/>
      <name val="Calibri"/>
      <family val="2"/>
      <scheme val="minor"/>
    </font>
    <font>
      <b/>
      <sz val="11"/>
      <color rgb="FF0B3B60"/>
      <name val="Calibri"/>
      <family val="2"/>
      <scheme val="minor"/>
    </font>
    <font>
      <sz val="9"/>
      <color rgb="FF0B3B60"/>
      <name val="Calibri"/>
      <family val="2"/>
      <scheme val="minor"/>
    </font>
    <font>
      <sz val="11"/>
      <color rgb="FFFF0000"/>
      <name val="Calibri"/>
      <family val="2"/>
      <scheme val="minor"/>
    </font>
    <font>
      <b/>
      <u/>
      <sz val="11"/>
      <color rgb="FF0B3B60"/>
      <name val="Calibri"/>
      <family val="2"/>
      <scheme val="minor"/>
    </font>
    <font>
      <u/>
      <sz val="11"/>
      <color rgb="FF0B3B60"/>
      <name val="Calibri"/>
      <family val="2"/>
      <scheme val="minor"/>
    </font>
    <font>
      <sz val="9"/>
      <color rgb="FFFF0000"/>
      <name val="Calibri"/>
      <family val="2"/>
      <scheme val="minor"/>
    </font>
    <font>
      <b/>
      <sz val="11"/>
      <color theme="0"/>
      <name val="Calibri"/>
      <family val="2"/>
      <scheme val="minor"/>
    </font>
    <font>
      <b/>
      <i/>
      <sz val="11"/>
      <color theme="0"/>
      <name val="Calibri"/>
      <family val="2"/>
      <scheme val="minor"/>
    </font>
  </fonts>
  <fills count="18">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66CCFF"/>
        <bgColor indexed="64"/>
      </patternFill>
    </fill>
    <fill>
      <patternFill patternType="solid">
        <fgColor rgb="FF0B3B60"/>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5">
    <xf numFmtId="0" fontId="0" fillId="0" borderId="0"/>
    <xf numFmtId="0" fontId="9" fillId="2" borderId="0" applyNumberFormat="0" applyBorder="0" applyAlignment="0" applyProtection="0"/>
    <xf numFmtId="0" fontId="13" fillId="5" borderId="1" applyNumberFormat="0" applyAlignment="0" applyProtection="0"/>
    <xf numFmtId="0" fontId="15" fillId="6" borderId="2" applyNumberFormat="0" applyAlignment="0" applyProtection="0"/>
    <xf numFmtId="0" fontId="20" fillId="0" borderId="0" applyFont="0" applyFill="0" applyBorder="0" applyAlignment="0" applyProtection="0"/>
    <xf numFmtId="166" fontId="1" fillId="0" borderId="0" applyFont="0" applyFill="0" applyBorder="0" applyAlignment="0" applyProtection="0"/>
    <xf numFmtId="164" fontId="20" fillId="0" borderId="0" applyFont="0" applyFill="0" applyBorder="0" applyAlignment="0" applyProtection="0"/>
    <xf numFmtId="0" fontId="17" fillId="0" borderId="0" applyNumberFormat="0" applyFill="0" applyBorder="0" applyAlignment="0" applyProtection="0"/>
    <xf numFmtId="0" fontId="8" fillId="3" borderId="0" applyNumberFormat="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3" fillId="0" borderId="0" applyNumberFormat="0" applyFill="0" applyBorder="0" applyAlignment="0" applyProtection="0">
      <alignment vertical="top"/>
      <protection locked="0"/>
    </xf>
    <xf numFmtId="0" fontId="11" fillId="4" borderId="1" applyNumberFormat="0" applyAlignment="0" applyProtection="0"/>
    <xf numFmtId="0" fontId="14" fillId="0" borderId="3" applyNumberFormat="0" applyFill="0" applyAlignment="0" applyProtection="0"/>
    <xf numFmtId="167"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8" fontId="21" fillId="0" borderId="0" applyFont="0" applyFill="0" applyBorder="0" applyAlignment="0" applyProtection="0"/>
    <xf numFmtId="0" fontId="10" fillId="7" borderId="0" applyNumberFormat="0" applyBorder="0" applyAlignment="0" applyProtection="0"/>
    <xf numFmtId="0" fontId="20" fillId="0" borderId="0"/>
    <xf numFmtId="0" fontId="20" fillId="0" borderId="0"/>
    <xf numFmtId="0" fontId="19" fillId="0" borderId="0"/>
    <xf numFmtId="0" fontId="19" fillId="8" borderId="7" applyNumberFormat="0" applyFont="0" applyAlignment="0" applyProtection="0"/>
    <xf numFmtId="0" fontId="12" fillId="5" borderId="8" applyNumberFormat="0" applyAlignment="0" applyProtection="0"/>
    <xf numFmtId="9" fontId="20" fillId="0" borderId="0" applyFont="0" applyFill="0" applyBorder="0" applyAlignment="0" applyProtection="0"/>
    <xf numFmtId="0" fontId="22" fillId="0" borderId="0">
      <alignment horizontal="right"/>
    </xf>
    <xf numFmtId="0" fontId="22" fillId="0" borderId="0">
      <alignment horizontal="left"/>
    </xf>
    <xf numFmtId="0" fontId="20" fillId="0" borderId="0"/>
    <xf numFmtId="0" fontId="4" fillId="0" borderId="0" applyNumberFormat="0" applyFill="0" applyBorder="0" applyAlignment="0" applyProtection="0"/>
    <xf numFmtId="0" fontId="23" fillId="0" borderId="0">
      <alignment horizontal="left" vertical="top"/>
    </xf>
    <xf numFmtId="0" fontId="24" fillId="0" borderId="0">
      <alignment horizontal="left"/>
    </xf>
    <xf numFmtId="0" fontId="18" fillId="0" borderId="9" applyNumberFormat="0" applyFill="0" applyAlignment="0" applyProtection="0"/>
    <xf numFmtId="0" fontId="16" fillId="0" borderId="0" applyNumberFormat="0" applyFill="0" applyBorder="0" applyAlignment="0" applyProtection="0"/>
  </cellStyleXfs>
  <cellXfs count="118">
    <xf numFmtId="0" fontId="0" fillId="0" borderId="0" xfId="0"/>
    <xf numFmtId="0" fontId="25" fillId="0" borderId="0" xfId="0" applyFont="1" applyAlignment="1" applyProtection="1">
      <alignment vertical="top"/>
      <protection locked="0"/>
    </xf>
    <xf numFmtId="0" fontId="26" fillId="0" borderId="0" xfId="0" applyFont="1" applyAlignment="1" applyProtection="1">
      <alignment vertical="top"/>
      <protection locked="0"/>
    </xf>
    <xf numFmtId="0" fontId="26" fillId="0" borderId="0" xfId="0" applyFont="1" applyAlignment="1" applyProtection="1">
      <alignment horizontal="center" vertical="top"/>
      <protection locked="0"/>
    </xf>
    <xf numFmtId="0" fontId="25" fillId="0" borderId="12" xfId="0" applyFont="1" applyBorder="1" applyAlignment="1" applyProtection="1">
      <alignment vertical="top"/>
      <protection locked="0"/>
    </xf>
    <xf numFmtId="0" fontId="26" fillId="10" borderId="10" xfId="0" applyFont="1" applyFill="1" applyBorder="1" applyAlignment="1" applyProtection="1">
      <alignment vertical="top"/>
      <protection locked="0"/>
    </xf>
    <xf numFmtId="0" fontId="26" fillId="0" borderId="0" xfId="0" applyFont="1" applyAlignment="1">
      <alignment vertical="top"/>
    </xf>
    <xf numFmtId="165" fontId="26" fillId="0" borderId="0" xfId="0" applyNumberFormat="1" applyFont="1" applyAlignment="1">
      <alignment vertical="top"/>
    </xf>
    <xf numFmtId="0" fontId="25" fillId="0" borderId="0" xfId="0" applyFont="1" applyAlignment="1" applyProtection="1">
      <alignment horizontal="center" vertical="top"/>
      <protection locked="0"/>
    </xf>
    <xf numFmtId="171" fontId="27" fillId="10" borderId="0" xfId="0" applyNumberFormat="1" applyFont="1" applyFill="1" applyAlignment="1" applyProtection="1">
      <alignment vertical="top"/>
      <protection locked="0"/>
    </xf>
    <xf numFmtId="0" fontId="26" fillId="10" borderId="14" xfId="0" applyFont="1" applyFill="1" applyBorder="1" applyAlignment="1" applyProtection="1">
      <alignment vertical="top"/>
      <protection locked="0"/>
    </xf>
    <xf numFmtId="0" fontId="26" fillId="0" borderId="10" xfId="0" applyFont="1" applyBorder="1" applyAlignment="1" applyProtection="1">
      <alignment vertical="top"/>
      <protection locked="0"/>
    </xf>
    <xf numFmtId="0" fontId="26" fillId="0" borderId="14" xfId="0" applyFont="1" applyBorder="1" applyAlignment="1" applyProtection="1">
      <alignment vertical="top"/>
      <protection locked="0"/>
    </xf>
    <xf numFmtId="0" fontId="26" fillId="0" borderId="10" xfId="0" applyFont="1" applyBorder="1" applyAlignment="1" applyProtection="1">
      <alignment horizontal="center" vertical="top"/>
      <protection locked="0"/>
    </xf>
    <xf numFmtId="0" fontId="26" fillId="0" borderId="12" xfId="0" applyFont="1" applyBorder="1" applyAlignment="1" applyProtection="1">
      <alignment vertical="top"/>
      <protection locked="0"/>
    </xf>
    <xf numFmtId="0" fontId="26" fillId="9" borderId="0" xfId="0" applyFont="1" applyFill="1" applyAlignment="1" applyProtection="1">
      <alignment vertical="top"/>
      <protection locked="0"/>
    </xf>
    <xf numFmtId="0" fontId="29" fillId="0" borderId="0" xfId="0" applyFont="1" applyAlignment="1" applyProtection="1">
      <alignment vertical="top"/>
      <protection locked="0"/>
    </xf>
    <xf numFmtId="0" fontId="27" fillId="10" borderId="13" xfId="0" applyFont="1" applyFill="1" applyBorder="1" applyAlignment="1" applyProtection="1">
      <alignment vertical="top"/>
      <protection locked="0"/>
    </xf>
    <xf numFmtId="0" fontId="27" fillId="10" borderId="10" xfId="0" applyFont="1" applyFill="1" applyBorder="1" applyAlignment="1" applyProtection="1">
      <alignment vertical="top"/>
      <protection locked="0"/>
    </xf>
    <xf numFmtId="165" fontId="27" fillId="10" borderId="14" xfId="0" applyNumberFormat="1" applyFont="1" applyFill="1" applyBorder="1" applyAlignment="1">
      <alignment vertical="top"/>
    </xf>
    <xf numFmtId="0" fontId="30" fillId="10" borderId="13" xfId="0" applyFont="1" applyFill="1" applyBorder="1" applyAlignment="1" applyProtection="1">
      <alignment vertical="top"/>
      <protection locked="0"/>
    </xf>
    <xf numFmtId="0" fontId="30" fillId="10" borderId="10" xfId="0" applyFont="1" applyFill="1" applyBorder="1" applyAlignment="1" applyProtection="1">
      <alignment horizontal="center" vertical="top"/>
      <protection locked="0"/>
    </xf>
    <xf numFmtId="0" fontId="30" fillId="10" borderId="10" xfId="0" applyFont="1" applyFill="1" applyBorder="1" applyAlignment="1" applyProtection="1">
      <alignment vertical="top"/>
      <protection locked="0"/>
    </xf>
    <xf numFmtId="0" fontId="30" fillId="10" borderId="14" xfId="0" applyFont="1" applyFill="1" applyBorder="1" applyAlignment="1" applyProtection="1">
      <alignment vertical="top"/>
      <protection locked="0"/>
    </xf>
    <xf numFmtId="0" fontId="30" fillId="0" borderId="0" xfId="0" applyFont="1" applyAlignment="1" applyProtection="1">
      <alignment vertical="top"/>
      <protection locked="0"/>
    </xf>
    <xf numFmtId="0" fontId="30" fillId="0" borderId="0" xfId="0" applyFont="1" applyAlignment="1" applyProtection="1">
      <alignment horizontal="center" vertical="top"/>
      <protection locked="0"/>
    </xf>
    <xf numFmtId="0" fontId="32" fillId="0" borderId="15" xfId="0" applyFont="1" applyBorder="1" applyAlignment="1" applyProtection="1">
      <alignment vertical="top"/>
      <protection locked="0"/>
    </xf>
    <xf numFmtId="0" fontId="32" fillId="0" borderId="10" xfId="0" applyFont="1" applyBorder="1" applyAlignment="1" applyProtection="1">
      <alignment vertical="top"/>
      <protection locked="0"/>
    </xf>
    <xf numFmtId="0" fontId="32" fillId="0" borderId="16" xfId="0" applyFont="1" applyBorder="1" applyAlignment="1" applyProtection="1">
      <alignment vertical="top"/>
      <protection locked="0"/>
    </xf>
    <xf numFmtId="169" fontId="32" fillId="0" borderId="13" xfId="0" applyNumberFormat="1" applyFont="1" applyBorder="1" applyAlignment="1" applyProtection="1">
      <alignment horizontal="left" vertical="top"/>
      <protection locked="0"/>
    </xf>
    <xf numFmtId="0" fontId="32" fillId="0" borderId="17" xfId="0" applyFont="1" applyBorder="1" applyAlignment="1" applyProtection="1">
      <alignment vertical="top"/>
      <protection locked="0"/>
    </xf>
    <xf numFmtId="0" fontId="33" fillId="10" borderId="10" xfId="0" applyFont="1" applyFill="1" applyBorder="1" applyAlignment="1" applyProtection="1">
      <alignment horizontal="center" vertical="top"/>
      <protection locked="0"/>
    </xf>
    <xf numFmtId="0" fontId="33" fillId="10" borderId="10" xfId="0" applyFont="1" applyFill="1" applyBorder="1" applyAlignment="1" applyProtection="1">
      <alignment vertical="top"/>
      <protection locked="0"/>
    </xf>
    <xf numFmtId="0" fontId="33" fillId="10" borderId="14" xfId="0" applyFont="1" applyFill="1" applyBorder="1" applyAlignment="1" applyProtection="1">
      <alignment vertical="top"/>
      <protection locked="0"/>
    </xf>
    <xf numFmtId="0" fontId="32" fillId="0" borderId="12" xfId="0" applyFont="1" applyBorder="1" applyAlignment="1" applyProtection="1">
      <alignment vertical="top"/>
      <protection locked="0"/>
    </xf>
    <xf numFmtId="170" fontId="32" fillId="0" borderId="12" xfId="0" applyNumberFormat="1" applyFont="1" applyBorder="1" applyAlignment="1" applyProtection="1">
      <alignment horizontal="right" vertical="top"/>
      <protection locked="0"/>
    </xf>
    <xf numFmtId="0" fontId="32" fillId="0" borderId="12" xfId="0" applyFont="1" applyBorder="1" applyAlignment="1" applyProtection="1">
      <alignment horizontal="right" vertical="top"/>
      <protection locked="0"/>
    </xf>
    <xf numFmtId="3" fontId="32" fillId="0" borderId="12" xfId="0" applyNumberFormat="1" applyFont="1" applyBorder="1" applyAlignment="1" applyProtection="1">
      <alignment horizontal="right" vertical="top"/>
      <protection locked="0"/>
    </xf>
    <xf numFmtId="0" fontId="32" fillId="0" borderId="12" xfId="0" applyFont="1" applyBorder="1" applyAlignment="1" applyProtection="1">
      <alignment horizontal="left" vertical="top"/>
      <protection locked="0"/>
    </xf>
    <xf numFmtId="0" fontId="34" fillId="0" borderId="12" xfId="0" applyFont="1" applyBorder="1" applyAlignment="1">
      <alignment horizontal="left" vertical="top"/>
    </xf>
    <xf numFmtId="0" fontId="34" fillId="0" borderId="12" xfId="0" applyFont="1" applyBorder="1" applyAlignment="1">
      <alignment horizontal="center" vertical="top"/>
    </xf>
    <xf numFmtId="0" fontId="34" fillId="0" borderId="12" xfId="0" applyFont="1" applyBorder="1" applyAlignment="1">
      <alignment vertical="top"/>
    </xf>
    <xf numFmtId="165" fontId="30" fillId="10" borderId="14" xfId="0" applyNumberFormat="1" applyFont="1" applyFill="1" applyBorder="1" applyAlignment="1">
      <alignment vertical="top"/>
    </xf>
    <xf numFmtId="0" fontId="34" fillId="0" borderId="15" xfId="0" applyFont="1" applyBorder="1" applyAlignment="1" applyProtection="1">
      <alignment vertical="top"/>
      <protection locked="0"/>
    </xf>
    <xf numFmtId="171" fontId="32" fillId="0" borderId="12" xfId="0" applyNumberFormat="1" applyFont="1" applyBorder="1" applyAlignment="1" applyProtection="1">
      <alignment vertical="top"/>
      <protection locked="0"/>
    </xf>
    <xf numFmtId="9" fontId="32" fillId="0" borderId="12" xfId="13" applyNumberFormat="1" applyFont="1" applyFill="1" applyBorder="1" applyAlignment="1" applyProtection="1">
      <alignment vertical="top"/>
      <protection locked="0"/>
    </xf>
    <xf numFmtId="0" fontId="32" fillId="0" borderId="12" xfId="13" applyFont="1" applyFill="1" applyBorder="1" applyAlignment="1" applyProtection="1">
      <alignment vertical="top"/>
    </xf>
    <xf numFmtId="0" fontId="32" fillId="0" borderId="12" xfId="0" applyFont="1" applyBorder="1" applyAlignment="1">
      <alignment vertical="top"/>
    </xf>
    <xf numFmtId="3" fontId="32" fillId="0" borderId="12" xfId="0" applyNumberFormat="1" applyFont="1" applyBorder="1" applyAlignment="1" applyProtection="1">
      <alignment vertical="top"/>
      <protection locked="0"/>
    </xf>
    <xf numFmtId="3" fontId="32" fillId="0" borderId="12" xfId="0" applyNumberFormat="1" applyFont="1" applyBorder="1" applyAlignment="1">
      <alignment vertical="top"/>
    </xf>
    <xf numFmtId="0" fontId="32" fillId="0" borderId="0" xfId="0" applyFont="1" applyAlignment="1" applyProtection="1">
      <alignment vertical="top"/>
      <protection locked="0"/>
    </xf>
    <xf numFmtId="0" fontId="32" fillId="0" borderId="12" xfId="0" applyFont="1" applyBorder="1" applyAlignment="1">
      <alignment wrapText="1"/>
    </xf>
    <xf numFmtId="0" fontId="34" fillId="0" borderId="12" xfId="0" applyFont="1" applyBorder="1" applyAlignment="1" applyProtection="1">
      <alignment horizontal="right" vertical="top"/>
      <protection locked="0"/>
    </xf>
    <xf numFmtId="0" fontId="34" fillId="0" borderId="14" xfId="0" applyFont="1" applyBorder="1" applyAlignment="1" applyProtection="1">
      <alignment horizontal="right" vertical="top"/>
      <protection locked="0"/>
    </xf>
    <xf numFmtId="3" fontId="32" fillId="0" borderId="12" xfId="0" applyNumberFormat="1" applyFont="1" applyBorder="1" applyAlignment="1" applyProtection="1">
      <alignment horizontal="left" vertical="top"/>
      <protection locked="0"/>
    </xf>
    <xf numFmtId="171" fontId="30" fillId="10" borderId="14" xfId="0" applyNumberFormat="1" applyFont="1" applyFill="1" applyBorder="1" applyAlignment="1">
      <alignment vertical="top"/>
    </xf>
    <xf numFmtId="0" fontId="32" fillId="0" borderId="13" xfId="0" applyFont="1" applyBorder="1" applyAlignment="1" applyProtection="1">
      <alignment horizontal="left" vertical="top"/>
      <protection locked="0"/>
    </xf>
    <xf numFmtId="0" fontId="32" fillId="0" borderId="12" xfId="0" applyFont="1" applyBorder="1" applyAlignment="1">
      <alignment horizontal="left" vertical="center"/>
    </xf>
    <xf numFmtId="9" fontId="32" fillId="0" borderId="12" xfId="13" applyNumberFormat="1" applyFont="1" applyFill="1" applyBorder="1" applyAlignment="1" applyProtection="1">
      <alignment horizontal="left" vertical="top"/>
      <protection locked="0"/>
    </xf>
    <xf numFmtId="0" fontId="32" fillId="0" borderId="12" xfId="0" applyFont="1" applyBorder="1" applyAlignment="1">
      <alignment vertical="center"/>
    </xf>
    <xf numFmtId="3" fontId="32" fillId="0" borderId="12" xfId="0" applyNumberFormat="1" applyFont="1" applyBorder="1" applyAlignment="1">
      <alignment vertical="center"/>
    </xf>
    <xf numFmtId="165" fontId="32" fillId="0" borderId="12" xfId="0" applyNumberFormat="1" applyFont="1" applyBorder="1" applyAlignment="1">
      <alignment vertical="top"/>
    </xf>
    <xf numFmtId="0" fontId="32" fillId="9" borderId="10" xfId="0" applyFont="1" applyFill="1" applyBorder="1" applyAlignment="1" applyProtection="1">
      <alignment vertical="top"/>
      <protection locked="0"/>
    </xf>
    <xf numFmtId="0" fontId="26" fillId="10" borderId="0" xfId="0" applyFont="1" applyFill="1" applyAlignment="1" applyProtection="1">
      <alignment vertical="top"/>
      <protection locked="0"/>
    </xf>
    <xf numFmtId="0" fontId="28" fillId="0" borderId="0" xfId="0" applyFont="1" applyAlignment="1">
      <alignment vertical="top"/>
    </xf>
    <xf numFmtId="0" fontId="32" fillId="0" borderId="13" xfId="0" applyFont="1" applyBorder="1" applyAlignment="1" applyProtection="1">
      <alignment vertical="top"/>
      <protection locked="0"/>
    </xf>
    <xf numFmtId="3" fontId="32" fillId="11" borderId="12" xfId="0" applyNumberFormat="1" applyFont="1" applyFill="1" applyBorder="1" applyAlignment="1" applyProtection="1">
      <alignment vertical="top"/>
      <protection locked="0"/>
    </xf>
    <xf numFmtId="0" fontId="32" fillId="9" borderId="0" xfId="0" applyFont="1" applyFill="1" applyAlignment="1" applyProtection="1">
      <alignment vertical="top"/>
      <protection locked="0"/>
    </xf>
    <xf numFmtId="3" fontId="32" fillId="0" borderId="0" xfId="0" applyNumberFormat="1" applyFont="1" applyAlignment="1">
      <alignment vertical="top"/>
    </xf>
    <xf numFmtId="0" fontId="32" fillId="0" borderId="0" xfId="0" applyFont="1" applyAlignment="1">
      <alignment vertical="top"/>
    </xf>
    <xf numFmtId="0" fontId="32" fillId="0" borderId="13" xfId="0" applyFont="1" applyBorder="1" applyAlignment="1">
      <alignment vertical="top"/>
    </xf>
    <xf numFmtId="0" fontId="32" fillId="11" borderId="0" xfId="0" applyFont="1" applyFill="1" applyAlignment="1" applyProtection="1">
      <alignment vertical="top"/>
      <protection locked="0"/>
    </xf>
    <xf numFmtId="165" fontId="32" fillId="0" borderId="0" xfId="0" applyNumberFormat="1" applyFont="1" applyAlignment="1">
      <alignment vertical="top"/>
    </xf>
    <xf numFmtId="0" fontId="35" fillId="0" borderId="0" xfId="0" applyFont="1" applyAlignment="1" applyProtection="1">
      <alignment vertical="top"/>
      <protection locked="0"/>
    </xf>
    <xf numFmtId="0" fontId="37" fillId="0" borderId="0" xfId="0" applyFont="1" applyAlignment="1" applyProtection="1">
      <alignment vertical="top"/>
      <protection locked="0"/>
    </xf>
    <xf numFmtId="9" fontId="32" fillId="0" borderId="0" xfId="0" applyNumberFormat="1" applyFont="1" applyAlignment="1" applyProtection="1">
      <alignment vertical="top"/>
      <protection locked="0"/>
    </xf>
    <xf numFmtId="9" fontId="38" fillId="0" borderId="0" xfId="0" applyNumberFormat="1" applyFont="1" applyAlignment="1" applyProtection="1">
      <alignment vertical="top"/>
      <protection locked="0"/>
    </xf>
    <xf numFmtId="0" fontId="34" fillId="0" borderId="0" xfId="0" applyFont="1" applyAlignment="1" applyProtection="1">
      <alignment vertical="top"/>
      <protection locked="0"/>
    </xf>
    <xf numFmtId="0" fontId="36" fillId="0" borderId="0" xfId="0" applyFont="1" applyAlignment="1" applyProtection="1">
      <alignment vertical="top"/>
      <protection locked="0"/>
    </xf>
    <xf numFmtId="165" fontId="36" fillId="0" borderId="0" xfId="0" applyNumberFormat="1" applyFont="1" applyAlignment="1">
      <alignment vertical="top"/>
    </xf>
    <xf numFmtId="3" fontId="32" fillId="0" borderId="0" xfId="0" applyNumberFormat="1" applyFont="1" applyAlignment="1" applyProtection="1">
      <alignment vertical="top"/>
      <protection locked="0"/>
    </xf>
    <xf numFmtId="3" fontId="38" fillId="0" borderId="0" xfId="0" applyNumberFormat="1" applyFont="1" applyAlignment="1" applyProtection="1">
      <alignment vertical="top"/>
      <protection locked="0"/>
    </xf>
    <xf numFmtId="0" fontId="32" fillId="11" borderId="12" xfId="0" applyFont="1" applyFill="1" applyBorder="1" applyAlignment="1" applyProtection="1">
      <alignment vertical="top"/>
      <protection locked="0"/>
    </xf>
    <xf numFmtId="0" fontId="32" fillId="0" borderId="0" xfId="0" applyFont="1"/>
    <xf numFmtId="3" fontId="32" fillId="0" borderId="12" xfId="0" applyNumberFormat="1" applyFont="1" applyBorder="1" applyAlignment="1">
      <alignment horizontal="right" vertical="top"/>
    </xf>
    <xf numFmtId="171" fontId="32" fillId="0" borderId="0" xfId="0" applyNumberFormat="1" applyFont="1" applyAlignment="1" applyProtection="1">
      <alignment vertical="top"/>
      <protection locked="0"/>
    </xf>
    <xf numFmtId="9" fontId="32" fillId="0" borderId="12" xfId="13" applyNumberFormat="1" applyFont="1" applyFill="1" applyBorder="1" applyAlignment="1" applyProtection="1">
      <alignment vertical="top" wrapText="1"/>
      <protection locked="0"/>
    </xf>
    <xf numFmtId="0" fontId="25" fillId="12" borderId="0" xfId="0" applyFont="1" applyFill="1" applyAlignment="1" applyProtection="1">
      <alignment vertical="top"/>
      <protection locked="0"/>
    </xf>
    <xf numFmtId="0" fontId="39" fillId="12" borderId="0" xfId="0" applyFont="1" applyFill="1" applyAlignment="1" applyProtection="1">
      <alignment vertical="top"/>
      <protection locked="0"/>
    </xf>
    <xf numFmtId="3" fontId="36" fillId="11" borderId="12" xfId="0" applyNumberFormat="1" applyFont="1" applyFill="1" applyBorder="1" applyAlignment="1" applyProtection="1">
      <alignment vertical="top"/>
      <protection locked="0"/>
    </xf>
    <xf numFmtId="0" fontId="41" fillId="10" borderId="15" xfId="0" applyFont="1" applyFill="1" applyBorder="1" applyAlignment="1">
      <alignment vertical="top"/>
    </xf>
    <xf numFmtId="0" fontId="0" fillId="10" borderId="0" xfId="0" applyFill="1"/>
    <xf numFmtId="0" fontId="34" fillId="13" borderId="12" xfId="0" applyFont="1" applyFill="1" applyBorder="1" applyAlignment="1">
      <alignment vertical="top"/>
    </xf>
    <xf numFmtId="0" fontId="0" fillId="13" borderId="12" xfId="0" applyFill="1" applyBorder="1"/>
    <xf numFmtId="0" fontId="32" fillId="13" borderId="12" xfId="0" applyFont="1" applyFill="1" applyBorder="1" applyAlignment="1">
      <alignment vertical="top"/>
    </xf>
    <xf numFmtId="9" fontId="32" fillId="0" borderId="13" xfId="13" applyNumberFormat="1" applyFont="1" applyFill="1" applyBorder="1" applyAlignment="1" applyProtection="1">
      <alignment vertical="top"/>
      <protection locked="0"/>
    </xf>
    <xf numFmtId="172" fontId="32" fillId="14" borderId="12" xfId="0" applyNumberFormat="1" applyFont="1" applyFill="1" applyBorder="1" applyAlignment="1">
      <alignment vertical="top"/>
    </xf>
    <xf numFmtId="172" fontId="32" fillId="15" borderId="12" xfId="0" applyNumberFormat="1" applyFont="1" applyFill="1" applyBorder="1" applyAlignment="1">
      <alignment vertical="top"/>
    </xf>
    <xf numFmtId="172" fontId="32" fillId="16" borderId="12" xfId="0" applyNumberFormat="1" applyFont="1" applyFill="1" applyBorder="1" applyAlignment="1">
      <alignment vertical="top"/>
    </xf>
    <xf numFmtId="172" fontId="34" fillId="15" borderId="12" xfId="0" applyNumberFormat="1" applyFont="1" applyFill="1" applyBorder="1" applyAlignment="1">
      <alignment vertical="top"/>
    </xf>
    <xf numFmtId="0" fontId="32" fillId="13" borderId="13" xfId="13" applyFont="1" applyFill="1" applyBorder="1" applyAlignment="1" applyProtection="1">
      <alignment vertical="top"/>
    </xf>
    <xf numFmtId="172" fontId="34" fillId="13" borderId="12" xfId="0" applyNumberFormat="1" applyFont="1" applyFill="1" applyBorder="1" applyAlignment="1">
      <alignment vertical="top"/>
    </xf>
    <xf numFmtId="172" fontId="34" fillId="16" borderId="12" xfId="0" applyNumberFormat="1" applyFont="1" applyFill="1" applyBorder="1" applyAlignment="1">
      <alignment vertical="top"/>
    </xf>
    <xf numFmtId="9" fontId="32" fillId="13" borderId="13" xfId="13" applyNumberFormat="1" applyFont="1" applyFill="1" applyBorder="1" applyAlignment="1" applyProtection="1">
      <alignment vertical="top"/>
      <protection locked="0"/>
    </xf>
    <xf numFmtId="0" fontId="32" fillId="17" borderId="12" xfId="0" applyFont="1" applyFill="1" applyBorder="1" applyAlignment="1">
      <alignment vertical="top"/>
    </xf>
    <xf numFmtId="9" fontId="32" fillId="17" borderId="13" xfId="13" applyNumberFormat="1" applyFont="1" applyFill="1" applyBorder="1" applyAlignment="1" applyProtection="1">
      <alignment vertical="top" wrapText="1"/>
      <protection locked="0"/>
    </xf>
    <xf numFmtId="0" fontId="32" fillId="13" borderId="18" xfId="0" applyFont="1" applyFill="1" applyBorder="1" applyAlignment="1">
      <alignment vertical="top"/>
    </xf>
    <xf numFmtId="172" fontId="34" fillId="14" borderId="12" xfId="0" applyNumberFormat="1" applyFont="1" applyFill="1" applyBorder="1" applyAlignment="1">
      <alignment vertical="top"/>
    </xf>
    <xf numFmtId="0" fontId="31" fillId="0" borderId="11" xfId="0" applyFont="1" applyBorder="1" applyAlignment="1" applyProtection="1">
      <alignment vertical="top"/>
      <protection locked="0"/>
    </xf>
    <xf numFmtId="0" fontId="31" fillId="0" borderId="11" xfId="0" applyFont="1" applyBorder="1" applyAlignment="1" applyProtection="1">
      <alignment horizontal="center" vertical="top"/>
      <protection locked="0"/>
    </xf>
    <xf numFmtId="49" fontId="32" fillId="0" borderId="13" xfId="0" applyNumberFormat="1" applyFont="1" applyBorder="1" applyAlignment="1" applyProtection="1">
      <alignment horizontal="left" vertical="top"/>
      <protection locked="0"/>
    </xf>
    <xf numFmtId="49" fontId="32" fillId="0" borderId="10" xfId="0" applyNumberFormat="1" applyFont="1" applyBorder="1" applyAlignment="1" applyProtection="1">
      <alignment horizontal="left" vertical="top"/>
      <protection locked="0"/>
    </xf>
    <xf numFmtId="0" fontId="32" fillId="0" borderId="13" xfId="0" applyFont="1" applyBorder="1" applyAlignment="1" applyProtection="1">
      <alignment horizontal="left" vertical="top"/>
      <protection locked="0"/>
    </xf>
    <xf numFmtId="0" fontId="32" fillId="0" borderId="10" xfId="0" applyFont="1" applyBorder="1" applyAlignment="1" applyProtection="1">
      <alignment horizontal="left" vertical="top"/>
      <protection locked="0"/>
    </xf>
    <xf numFmtId="0" fontId="32" fillId="0" borderId="14" xfId="0" applyFont="1" applyBorder="1" applyAlignment="1" applyProtection="1">
      <alignment horizontal="left" vertical="top"/>
      <protection locked="0"/>
    </xf>
    <xf numFmtId="0" fontId="40" fillId="10" borderId="12" xfId="0" applyFont="1" applyFill="1" applyBorder="1" applyAlignment="1">
      <alignment horizontal="left" vertical="top"/>
    </xf>
    <xf numFmtId="0" fontId="32" fillId="0" borderId="18" xfId="0" applyFont="1" applyBorder="1" applyAlignment="1">
      <alignment horizontal="left" vertical="top" wrapText="1"/>
    </xf>
    <xf numFmtId="0" fontId="32" fillId="0" borderId="0" xfId="0" applyFont="1" applyAlignment="1">
      <alignment horizontal="left" vertical="top" wrapText="1"/>
    </xf>
  </cellXfs>
  <cellStyles count="35">
    <cellStyle name="Bad" xfId="1" xr:uid="{00000000-0005-0000-0000-000000000000}"/>
    <cellStyle name="Calculation" xfId="2" xr:uid="{00000000-0005-0000-0000-000001000000}"/>
    <cellStyle name="Check Cell" xfId="3" xr:uid="{00000000-0005-0000-0000-000002000000}"/>
    <cellStyle name="Comma 2" xfId="4" xr:uid="{00000000-0005-0000-0000-000003000000}"/>
    <cellStyle name="Comma_hfc-pfc(1)" xfId="5" xr:uid="{00000000-0005-0000-0000-000004000000}"/>
    <cellStyle name="Euro" xfId="6" xr:uid="{00000000-0005-0000-0000-000005000000}"/>
    <cellStyle name="Explanatory Text" xfId="7" xr:uid="{00000000-0005-0000-0000-000006000000}"/>
    <cellStyle name="Good" xfId="8" xr:uid="{00000000-0005-0000-0000-000007000000}"/>
    <cellStyle name="Heading 1" xfId="9" xr:uid="{00000000-0005-0000-0000-000008000000}"/>
    <cellStyle name="Heading 2" xfId="10" xr:uid="{00000000-0005-0000-0000-000009000000}"/>
    <cellStyle name="Heading 3" xfId="11" xr:uid="{00000000-0005-0000-0000-00000A000000}"/>
    <cellStyle name="Heading 4" xfId="12" xr:uid="{00000000-0005-0000-0000-00000B000000}"/>
    <cellStyle name="Hyperlink" xfId="13" builtinId="8"/>
    <cellStyle name="Input" xfId="14" xr:uid="{00000000-0005-0000-0000-00000D000000}"/>
    <cellStyle name="Linked Cell" xfId="15" xr:uid="{00000000-0005-0000-0000-00000E000000}"/>
    <cellStyle name="Milliers [0]_Annex_comb_guideline_version4-2" xfId="16" xr:uid="{00000000-0005-0000-0000-00000F000000}"/>
    <cellStyle name="Milliers_Annex_comb_guideline_version4-2" xfId="17" xr:uid="{00000000-0005-0000-0000-000010000000}"/>
    <cellStyle name="Monétaire [0]_Annex comb guideline 4-7" xfId="18" xr:uid="{00000000-0005-0000-0000-000011000000}"/>
    <cellStyle name="Monétaire_Annex_comb_guideline_version4-2" xfId="19" xr:uid="{00000000-0005-0000-0000-000012000000}"/>
    <cellStyle name="Neutral" xfId="20" xr:uid="{00000000-0005-0000-0000-000013000000}"/>
    <cellStyle name="Normal 2" xfId="21" xr:uid="{00000000-0005-0000-0000-000014000000}"/>
    <cellStyle name="Normal 3" xfId="22" xr:uid="{00000000-0005-0000-0000-000015000000}"/>
    <cellStyle name="Normal_FinalVersionTool" xfId="23" xr:uid="{00000000-0005-0000-0000-000016000000}"/>
    <cellStyle name="Note" xfId="24" xr:uid="{00000000-0005-0000-0000-000017000000}"/>
    <cellStyle name="Output" xfId="25" xr:uid="{00000000-0005-0000-0000-000018000000}"/>
    <cellStyle name="Percent 4" xfId="26" xr:uid="{00000000-0005-0000-0000-000019000000}"/>
    <cellStyle name="Source Hed" xfId="27" xr:uid="{00000000-0005-0000-0000-00001A000000}"/>
    <cellStyle name="Source Text" xfId="28" xr:uid="{00000000-0005-0000-0000-00001B000000}"/>
    <cellStyle name="Standaard" xfId="0" builtinId="0"/>
    <cellStyle name="Standaard 2" xfId="29" xr:uid="{00000000-0005-0000-0000-00001D000000}"/>
    <cellStyle name="Title" xfId="30" xr:uid="{00000000-0005-0000-0000-00001E000000}"/>
    <cellStyle name="Title-1" xfId="31" xr:uid="{00000000-0005-0000-0000-00001F000000}"/>
    <cellStyle name="Title-2" xfId="32" xr:uid="{00000000-0005-0000-0000-000020000000}"/>
    <cellStyle name="Total" xfId="33" xr:uid="{00000000-0005-0000-0000-000021000000}"/>
    <cellStyle name="Warning Text" xfId="34" xr:uid="{00000000-0005-0000-0000-000022000000}"/>
  </cellStyles>
  <dxfs count="0"/>
  <tableStyles count="0" defaultTableStyle="TableStyleMedium9" defaultPivotStyle="PivotStyleLight16"/>
  <colors>
    <mruColors>
      <color rgb="FF0B3B60"/>
      <color rgb="FF1DCA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CO2 emissie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pieChart>
        <c:varyColors val="1"/>
        <c:ser>
          <c:idx val="0"/>
          <c:order val="0"/>
          <c:tx>
            <c:strRef>
              <c:f>Footprint!$F$21</c:f>
              <c:strCache>
                <c:ptCount val="1"/>
                <c:pt idx="0">
                  <c:v>Ton CO2</c:v>
                </c:pt>
              </c:strCache>
            </c:strRef>
          </c:tx>
          <c:dPt>
            <c:idx val="0"/>
            <c:bubble3D val="0"/>
            <c:spPr>
              <a:solidFill>
                <a:schemeClr val="accent1">
                  <a:shade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6F7-4296-A62C-31B39BDC6CFB}"/>
              </c:ext>
            </c:extLst>
          </c:dPt>
          <c:dPt>
            <c:idx val="1"/>
            <c:bubble3D val="0"/>
            <c:spPr>
              <a:solidFill>
                <a:schemeClr val="accent1">
                  <a:shade val="7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D6F7-4296-A62C-31B39BDC6CFB}"/>
              </c:ext>
            </c:extLst>
          </c:dPt>
          <c:dPt>
            <c:idx val="2"/>
            <c:bubble3D val="0"/>
            <c:spPr>
              <a:solidFill>
                <a:schemeClr val="accent1">
                  <a:shade val="9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D6F7-4296-A62C-31B39BDC6CFB}"/>
              </c:ext>
            </c:extLst>
          </c:dPt>
          <c:dPt>
            <c:idx val="3"/>
            <c:bubble3D val="0"/>
            <c:spPr>
              <a:solidFill>
                <a:schemeClr val="accent1">
                  <a:tint val="9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D6F7-4296-A62C-31B39BDC6CFB}"/>
              </c:ext>
            </c:extLst>
          </c:dPt>
          <c:dPt>
            <c:idx val="4"/>
            <c:bubble3D val="0"/>
            <c:spPr>
              <a:solidFill>
                <a:schemeClr val="accent1">
                  <a:tint val="7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D6F7-4296-A62C-31B39BDC6CFB}"/>
              </c:ext>
            </c:extLst>
          </c:dPt>
          <c:dPt>
            <c:idx val="5"/>
            <c:bubble3D val="0"/>
            <c:spPr>
              <a:solidFill>
                <a:schemeClr val="accent1">
                  <a:tint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D6F7-4296-A62C-31B39BDC6CFB}"/>
              </c:ext>
            </c:extLst>
          </c:dPt>
          <c:dPt>
            <c:idx val="6"/>
            <c:bubble3D val="0"/>
            <c:spPr>
              <a:solidFill>
                <a:schemeClr val="accent1">
                  <a:tint val="48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CD75-434C-A3EE-FB6EE8C80EE5}"/>
              </c:ext>
            </c:extLst>
          </c:dPt>
          <c:dPt>
            <c:idx val="7"/>
            <c:bubble3D val="0"/>
            <c:spPr>
              <a:solidFill>
                <a:schemeClr val="accent1">
                  <a:tint val="4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C538-4BB9-A6AA-03D0927911E8}"/>
              </c:ext>
            </c:extLst>
          </c:dPt>
          <c:dLbls>
            <c:dLbl>
              <c:idx val="2"/>
              <c:layout>
                <c:manualLayout>
                  <c:x val="6.743167552704811E-2"/>
                  <c:y val="-1.156145843215381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6F7-4296-A62C-31B39BDC6CFB}"/>
                </c:ext>
              </c:extLst>
            </c:dLbl>
            <c:dLbl>
              <c:idx val="3"/>
              <c:layout>
                <c:manualLayout>
                  <c:x val="-4.7750557681549281E-2"/>
                  <c:y val="-1.22806817822470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F7-4296-A62C-31B39BDC6CFB}"/>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overflow" horzOverflow="overflow"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multiLvlStrRef>
              <c:f>Footprint!$A$22:$B$29</c:f>
              <c:multiLvlStrCache>
                <c:ptCount val="8"/>
                <c:lvl>
                  <c:pt idx="0">
                    <c:v>Aardgas</c:v>
                  </c:pt>
                  <c:pt idx="1">
                    <c:v>Propaan</c:v>
                  </c:pt>
                  <c:pt idx="2">
                    <c:v>Diesel </c:v>
                  </c:pt>
                  <c:pt idx="3">
                    <c:v>Benzine</c:v>
                  </c:pt>
                  <c:pt idx="4">
                    <c:v>Aspen Alkylaat 2 T </c:v>
                  </c:pt>
                  <c:pt idx="5">
                    <c:v>Grijs</c:v>
                  </c:pt>
                  <c:pt idx="6">
                    <c:v>Acetyleengas</c:v>
                  </c:pt>
                  <c:pt idx="7">
                    <c:v>Personenauto werknemers</c:v>
                  </c:pt>
                </c:lvl>
                <c:lvl>
                  <c:pt idx="0">
                    <c:v>Verwarming</c:v>
                  </c:pt>
                  <c:pt idx="1">
                    <c:v>Verwarming</c:v>
                  </c:pt>
                  <c:pt idx="2">
                    <c:v>Machines en auto's</c:v>
                  </c:pt>
                  <c:pt idx="3">
                    <c:v>Machines</c:v>
                  </c:pt>
                  <c:pt idx="4">
                    <c:v>Handgereedschap</c:v>
                  </c:pt>
                  <c:pt idx="5">
                    <c:v>Elektriciteit</c:v>
                  </c:pt>
                  <c:pt idx="6">
                    <c:v>Onderhoud</c:v>
                  </c:pt>
                  <c:pt idx="7">
                    <c:v>Business travel</c:v>
                  </c:pt>
                </c:lvl>
              </c:multiLvlStrCache>
            </c:multiLvlStrRef>
          </c:cat>
          <c:val>
            <c:numRef>
              <c:f>Footprint!$F$22:$F$29</c:f>
              <c:numCache>
                <c:formatCode>#,##0.0</c:formatCode>
                <c:ptCount val="8"/>
                <c:pt idx="0">
                  <c:v>8.5197420000000008</c:v>
                </c:pt>
                <c:pt idx="1">
                  <c:v>0.30791249999999998</c:v>
                </c:pt>
                <c:pt idx="2">
                  <c:v>376.18521600000003</c:v>
                </c:pt>
                <c:pt idx="3">
                  <c:v>0.46549320999999994</c:v>
                </c:pt>
                <c:pt idx="4">
                  <c:v>0.38083499999999998</c:v>
                </c:pt>
                <c:pt idx="5">
                  <c:v>4.3602720000000001</c:v>
                </c:pt>
                <c:pt idx="6">
                  <c:v>0.13378999999999999</c:v>
                </c:pt>
                <c:pt idx="7">
                  <c:v>0</c:v>
                </c:pt>
              </c:numCache>
            </c:numRef>
          </c:val>
          <c:extLst>
            <c:ext xmlns:c16="http://schemas.microsoft.com/office/drawing/2014/chart" uri="{C3380CC4-5D6E-409C-BE32-E72D297353CC}">
              <c16:uniqueId val="{00000000-D6F7-4296-A62C-31B39BDC6CFB}"/>
            </c:ext>
          </c:extLst>
        </c:ser>
        <c:ser>
          <c:idx val="1"/>
          <c:order val="1"/>
          <c:tx>
            <c:strRef>
              <c:f>Footprint!$G$21</c:f>
              <c:strCache>
                <c:ptCount val="1"/>
              </c:strCache>
            </c:strRef>
          </c:tx>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multiLvlStrRef>
              <c:f>Footprint!$A$22:$B$29</c:f>
              <c:multiLvlStrCache>
                <c:ptCount val="8"/>
                <c:lvl>
                  <c:pt idx="0">
                    <c:v>Aardgas</c:v>
                  </c:pt>
                  <c:pt idx="1">
                    <c:v>Propaan</c:v>
                  </c:pt>
                  <c:pt idx="2">
                    <c:v>Diesel </c:v>
                  </c:pt>
                  <c:pt idx="3">
                    <c:v>Benzine</c:v>
                  </c:pt>
                  <c:pt idx="4">
                    <c:v>Aspen Alkylaat 2 T </c:v>
                  </c:pt>
                  <c:pt idx="5">
                    <c:v>Grijs</c:v>
                  </c:pt>
                  <c:pt idx="6">
                    <c:v>Acetyleengas</c:v>
                  </c:pt>
                  <c:pt idx="7">
                    <c:v>Personenauto werknemers</c:v>
                  </c:pt>
                </c:lvl>
                <c:lvl>
                  <c:pt idx="0">
                    <c:v>Verwarming</c:v>
                  </c:pt>
                  <c:pt idx="1">
                    <c:v>Verwarming</c:v>
                  </c:pt>
                  <c:pt idx="2">
                    <c:v>Machines en auto's</c:v>
                  </c:pt>
                  <c:pt idx="3">
                    <c:v>Machines</c:v>
                  </c:pt>
                  <c:pt idx="4">
                    <c:v>Handgereedschap</c:v>
                  </c:pt>
                  <c:pt idx="5">
                    <c:v>Elektriciteit</c:v>
                  </c:pt>
                  <c:pt idx="6">
                    <c:v>Onderhoud</c:v>
                  </c:pt>
                  <c:pt idx="7">
                    <c:v>Business travel</c:v>
                  </c:pt>
                </c:lvl>
              </c:multiLvlStrCache>
            </c:multiLvlStrRef>
          </c:cat>
          <c:val>
            <c:numRef>
              <c:f>Footprint!$G$22:$G$29</c:f>
            </c:numRef>
          </c:val>
          <c:extLst>
            <c:ext xmlns:c16="http://schemas.microsoft.com/office/drawing/2014/chart" uri="{C3380CC4-5D6E-409C-BE32-E72D297353CC}">
              <c16:uniqueId val="{00000001-D6F7-4296-A62C-31B39BDC6CF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31</xdr:row>
      <xdr:rowOff>19049</xdr:rowOff>
    </xdr:from>
    <xdr:to>
      <xdr:col>8</xdr:col>
      <xdr:colOff>9524</xdr:colOff>
      <xdr:row>57</xdr:row>
      <xdr:rowOff>9524</xdr:rowOff>
    </xdr:to>
    <xdr:graphicFrame macro="">
      <xdr:nvGraphicFramePr>
        <xdr:cNvPr id="3" name="Grafiek 2">
          <a:extLst>
            <a:ext uri="{FF2B5EF4-FFF2-40B4-BE49-F238E27FC236}">
              <a16:creationId xmlns:a16="http://schemas.microsoft.com/office/drawing/2014/main" id="{CD5614FD-3892-4EA7-8F4D-CE08A27D32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A1:R85"/>
  <sheetViews>
    <sheetView topLeftCell="A3" zoomScaleNormal="100" workbookViewId="0">
      <selection activeCell="F21" sqref="F21"/>
    </sheetView>
  </sheetViews>
  <sheetFormatPr defaultColWidth="9.1796875" defaultRowHeight="12"/>
  <cols>
    <col min="1" max="1" width="19.81640625" style="1" customWidth="1"/>
    <col min="2" max="2" width="26.26953125" style="1" bestFit="1" customWidth="1"/>
    <col min="3" max="3" width="8.26953125" style="1" bestFit="1" customWidth="1"/>
    <col min="4" max="5" width="10.453125" style="1" bestFit="1" customWidth="1"/>
    <col min="6" max="6" width="8.26953125" style="1" bestFit="1" customWidth="1"/>
    <col min="7" max="7" width="0" style="1" hidden="1" customWidth="1"/>
    <col min="8" max="8" width="7.1796875" style="1" bestFit="1" customWidth="1"/>
    <col min="9" max="11" width="9.1796875" style="1"/>
    <col min="12" max="12" width="17.1796875" style="1" customWidth="1"/>
    <col min="13" max="16384" width="9.1796875" style="1"/>
  </cols>
  <sheetData>
    <row r="1" spans="1:18" ht="14.5">
      <c r="A1" s="17" t="s">
        <v>11</v>
      </c>
      <c r="B1" s="5"/>
      <c r="C1" s="5"/>
      <c r="D1" s="5"/>
      <c r="E1" s="5"/>
      <c r="F1" s="10"/>
      <c r="G1" s="10"/>
      <c r="H1" s="10"/>
      <c r="N1" s="87"/>
      <c r="O1" s="87"/>
      <c r="P1" s="87"/>
      <c r="Q1" s="87"/>
      <c r="R1" s="87"/>
    </row>
    <row r="2" spans="1:18" ht="14.5">
      <c r="A2" s="108" t="s">
        <v>27</v>
      </c>
      <c r="B2" s="108"/>
      <c r="C2" s="108"/>
      <c r="D2" s="108"/>
      <c r="E2" s="108"/>
      <c r="F2" s="108"/>
      <c r="N2" s="87"/>
      <c r="O2" s="87"/>
      <c r="P2" s="87"/>
      <c r="Q2" s="87"/>
      <c r="R2" s="87"/>
    </row>
    <row r="3" spans="1:18" ht="14.5">
      <c r="A3" s="2"/>
      <c r="B3" s="2"/>
      <c r="C3" s="2"/>
      <c r="D3" s="2"/>
      <c r="E3" s="2"/>
      <c r="G3" s="4"/>
      <c r="N3" s="87"/>
      <c r="O3" s="87"/>
      <c r="P3" s="87"/>
      <c r="Q3" s="87"/>
      <c r="R3" s="87"/>
    </row>
    <row r="4" spans="1:18" ht="14.5">
      <c r="A4" s="41" t="s">
        <v>0</v>
      </c>
      <c r="B4" s="41" t="s">
        <v>10</v>
      </c>
      <c r="C4" s="41" t="s">
        <v>3</v>
      </c>
      <c r="D4" s="41" t="s">
        <v>17</v>
      </c>
      <c r="E4" s="41" t="s">
        <v>9</v>
      </c>
      <c r="F4" s="41" t="s">
        <v>2</v>
      </c>
      <c r="G4" s="34"/>
      <c r="H4" s="43" t="s">
        <v>38</v>
      </c>
      <c r="N4" s="87"/>
      <c r="O4" s="87"/>
      <c r="P4" s="87"/>
      <c r="Q4" s="87"/>
      <c r="R4" s="87"/>
    </row>
    <row r="5" spans="1:18" ht="14.5">
      <c r="A5" s="41" t="s">
        <v>32</v>
      </c>
      <c r="B5" s="41"/>
      <c r="C5" s="41"/>
      <c r="D5" s="41"/>
      <c r="E5" s="41"/>
      <c r="F5" s="41"/>
      <c r="G5" s="65"/>
      <c r="H5" s="43"/>
      <c r="N5" s="87"/>
      <c r="O5" s="87"/>
      <c r="P5" s="87"/>
      <c r="Q5" s="87"/>
      <c r="R5" s="87"/>
    </row>
    <row r="6" spans="1:18" ht="14.5">
      <c r="A6" s="47" t="s">
        <v>7</v>
      </c>
      <c r="B6" s="45" t="s">
        <v>23</v>
      </c>
      <c r="C6" s="47" t="s">
        <v>73</v>
      </c>
      <c r="D6" s="66">
        <v>4098</v>
      </c>
      <c r="E6" s="49">
        <v>2079</v>
      </c>
      <c r="F6" s="61">
        <f>(D6*$E6)/1000000</f>
        <v>8.5197420000000008</v>
      </c>
      <c r="G6" s="65"/>
      <c r="H6" s="44">
        <f t="shared" ref="H6:H17" si="0">F6/F$34</f>
        <v>2.1825722640317485E-2</v>
      </c>
      <c r="I6" s="87"/>
      <c r="J6" s="1" t="s">
        <v>75</v>
      </c>
      <c r="N6" s="87"/>
      <c r="O6" s="87"/>
      <c r="P6" s="87"/>
      <c r="Q6" s="87"/>
      <c r="R6" s="87"/>
    </row>
    <row r="7" spans="1:18" ht="14.5">
      <c r="A7" s="47" t="s">
        <v>7</v>
      </c>
      <c r="B7" s="45" t="s">
        <v>44</v>
      </c>
      <c r="C7" s="47" t="s">
        <v>43</v>
      </c>
      <c r="D7" s="66">
        <v>178.5</v>
      </c>
      <c r="E7" s="49">
        <f>1.725*1000</f>
        <v>1725</v>
      </c>
      <c r="F7" s="61">
        <f t="shared" ref="F7:F27" si="1">(D7*$E7)/1000000</f>
        <v>0.30791249999999998</v>
      </c>
      <c r="G7" s="50"/>
      <c r="H7" s="44">
        <f t="shared" si="0"/>
        <v>7.888047340502514E-4</v>
      </c>
      <c r="J7" s="1" t="s">
        <v>76</v>
      </c>
      <c r="N7" s="87"/>
      <c r="O7" s="87"/>
      <c r="P7" s="87"/>
      <c r="Q7" s="87"/>
      <c r="R7" s="87"/>
    </row>
    <row r="8" spans="1:18" ht="14.5">
      <c r="A8" s="47" t="s">
        <v>25</v>
      </c>
      <c r="B8" s="45" t="s">
        <v>56</v>
      </c>
      <c r="C8" s="47" t="s">
        <v>21</v>
      </c>
      <c r="D8" s="66">
        <v>115536</v>
      </c>
      <c r="E8" s="49">
        <v>3256</v>
      </c>
      <c r="F8" s="61">
        <f t="shared" si="1"/>
        <v>376.18521600000003</v>
      </c>
      <c r="G8" s="50"/>
      <c r="H8" s="44">
        <f t="shared" si="0"/>
        <v>0.96370455652341624</v>
      </c>
      <c r="J8" s="1" t="s">
        <v>77</v>
      </c>
      <c r="N8" s="87"/>
      <c r="O8" s="87"/>
      <c r="P8" s="87"/>
      <c r="Q8" s="87"/>
      <c r="R8" s="87"/>
    </row>
    <row r="9" spans="1:18" ht="14.25" customHeight="1">
      <c r="A9" s="47" t="s">
        <v>8</v>
      </c>
      <c r="B9" s="45" t="s">
        <v>62</v>
      </c>
      <c r="C9" s="47" t="s">
        <v>21</v>
      </c>
      <c r="D9" s="66">
        <v>165.01</v>
      </c>
      <c r="E9" s="49">
        <v>2821</v>
      </c>
      <c r="F9" s="61">
        <f t="shared" si="1"/>
        <v>0.46549320999999994</v>
      </c>
      <c r="G9" s="62"/>
      <c r="H9" s="44">
        <f t="shared" si="0"/>
        <v>1.1924921778630221E-3</v>
      </c>
      <c r="J9" s="1" t="s">
        <v>78</v>
      </c>
      <c r="N9" s="87"/>
      <c r="O9" s="87"/>
      <c r="P9" s="87"/>
      <c r="Q9" s="87"/>
      <c r="R9" s="87"/>
    </row>
    <row r="10" spans="1:18" ht="15.65" hidden="1" customHeight="1">
      <c r="A10" s="47" t="s">
        <v>8</v>
      </c>
      <c r="B10" s="46" t="s">
        <v>54</v>
      </c>
      <c r="C10" s="47" t="s">
        <v>21</v>
      </c>
      <c r="D10" s="66"/>
      <c r="E10" s="49">
        <v>2967</v>
      </c>
      <c r="F10" s="61">
        <f t="shared" si="1"/>
        <v>0</v>
      </c>
      <c r="G10" s="67"/>
      <c r="H10" s="44">
        <f t="shared" si="0"/>
        <v>0</v>
      </c>
      <c r="N10" s="87"/>
      <c r="O10" s="87"/>
      <c r="P10" s="87"/>
      <c r="Q10" s="87"/>
      <c r="R10" s="87"/>
    </row>
    <row r="11" spans="1:18" ht="15.65" hidden="1" customHeight="1">
      <c r="A11" s="47" t="s">
        <v>8</v>
      </c>
      <c r="B11" s="46" t="s">
        <v>52</v>
      </c>
      <c r="C11" s="47" t="s">
        <v>21</v>
      </c>
      <c r="D11" s="66"/>
      <c r="E11" s="49">
        <v>2672</v>
      </c>
      <c r="F11" s="61">
        <f t="shared" si="1"/>
        <v>0</v>
      </c>
      <c r="G11" s="67"/>
      <c r="H11" s="44">
        <f t="shared" si="0"/>
        <v>0</v>
      </c>
      <c r="N11" s="87"/>
      <c r="O11" s="87"/>
      <c r="P11" s="87"/>
      <c r="Q11" s="87"/>
      <c r="R11" s="87"/>
    </row>
    <row r="12" spans="1:18" ht="14.5" hidden="1">
      <c r="A12" s="47" t="s">
        <v>8</v>
      </c>
      <c r="B12" s="46" t="s">
        <v>53</v>
      </c>
      <c r="C12" s="47" t="s">
        <v>21</v>
      </c>
      <c r="D12" s="66"/>
      <c r="E12" s="84">
        <v>1788</v>
      </c>
      <c r="F12" s="61">
        <f>(D12*E12)/1000000</f>
        <v>0</v>
      </c>
      <c r="G12" s="50"/>
      <c r="H12" s="44">
        <f t="shared" si="0"/>
        <v>0</v>
      </c>
      <c r="N12" s="87"/>
      <c r="O12" s="87"/>
      <c r="P12" s="87"/>
      <c r="Q12" s="87"/>
      <c r="R12" s="87"/>
    </row>
    <row r="13" spans="1:18" ht="14.5" hidden="1">
      <c r="A13" s="47" t="s">
        <v>8</v>
      </c>
      <c r="B13" s="46" t="s">
        <v>63</v>
      </c>
      <c r="C13" s="47" t="s">
        <v>21</v>
      </c>
      <c r="D13" s="66"/>
      <c r="E13" s="84">
        <v>314</v>
      </c>
      <c r="F13" s="61">
        <f>(D13*E13)/1000000</f>
        <v>0</v>
      </c>
      <c r="G13" s="50"/>
      <c r="H13" s="44">
        <f t="shared" si="0"/>
        <v>0</v>
      </c>
      <c r="N13" s="87"/>
      <c r="O13" s="87"/>
      <c r="P13" s="87"/>
      <c r="Q13" s="87"/>
      <c r="R13" s="87"/>
    </row>
    <row r="14" spans="1:18" ht="14.5">
      <c r="A14" s="47" t="s">
        <v>41</v>
      </c>
      <c r="B14" s="47" t="s">
        <v>68</v>
      </c>
      <c r="C14" s="47" t="s">
        <v>21</v>
      </c>
      <c r="D14" s="66">
        <v>135</v>
      </c>
      <c r="E14" s="49">
        <v>2821</v>
      </c>
      <c r="F14" s="61">
        <f t="shared" ref="F14" si="2">(D14*$E14)/1000000</f>
        <v>0.38083499999999998</v>
      </c>
      <c r="G14" s="62"/>
      <c r="H14" s="44">
        <f t="shared" si="0"/>
        <v>9.7561628999156419E-4</v>
      </c>
      <c r="J14" s="1" t="s">
        <v>80</v>
      </c>
      <c r="K14" s="1">
        <f>540/2</f>
        <v>270</v>
      </c>
      <c r="L14" s="1">
        <f>K14/2</f>
        <v>135</v>
      </c>
      <c r="M14" s="1" t="s">
        <v>89</v>
      </c>
      <c r="N14" s="87"/>
      <c r="O14" s="87"/>
      <c r="P14" s="87"/>
      <c r="Q14" s="87"/>
      <c r="R14" s="87"/>
    </row>
    <row r="15" spans="1:18" ht="14.5" hidden="1">
      <c r="A15" s="47" t="s">
        <v>41</v>
      </c>
      <c r="B15" s="47" t="s">
        <v>69</v>
      </c>
      <c r="C15" s="47" t="s">
        <v>21</v>
      </c>
      <c r="D15" s="66"/>
      <c r="E15" s="49">
        <v>2784</v>
      </c>
      <c r="F15" s="61">
        <f t="shared" si="1"/>
        <v>0</v>
      </c>
      <c r="G15" s="62"/>
      <c r="H15" s="44">
        <f t="shared" si="0"/>
        <v>0</v>
      </c>
      <c r="N15" s="87"/>
      <c r="O15" s="87"/>
      <c r="P15" s="87"/>
      <c r="Q15" s="87"/>
      <c r="R15" s="87"/>
    </row>
    <row r="16" spans="1:18" ht="14.5" hidden="1">
      <c r="A16" s="47" t="s">
        <v>40</v>
      </c>
      <c r="B16" s="47" t="s">
        <v>46</v>
      </c>
      <c r="C16" s="47" t="s">
        <v>43</v>
      </c>
      <c r="D16" s="89"/>
      <c r="E16" s="49">
        <v>78.7</v>
      </c>
      <c r="F16" s="61">
        <f t="shared" si="1"/>
        <v>0</v>
      </c>
      <c r="G16" s="67"/>
      <c r="H16" s="44">
        <f t="shared" si="0"/>
        <v>0</v>
      </c>
      <c r="I16" s="88"/>
      <c r="N16" s="87"/>
      <c r="O16" s="87"/>
      <c r="P16" s="87"/>
      <c r="Q16" s="87"/>
      <c r="R16" s="87"/>
    </row>
    <row r="17" spans="1:18" ht="14.5">
      <c r="A17" s="47" t="s">
        <v>40</v>
      </c>
      <c r="B17" s="47" t="s">
        <v>45</v>
      </c>
      <c r="C17" s="47" t="s">
        <v>21</v>
      </c>
      <c r="D17" s="66">
        <v>170</v>
      </c>
      <c r="E17" s="49">
        <v>787</v>
      </c>
      <c r="F17" s="61">
        <f t="shared" si="1"/>
        <v>0.13378999999999999</v>
      </c>
      <c r="G17" s="67"/>
      <c r="H17" s="44">
        <f t="shared" si="0"/>
        <v>3.4274082854246951E-4</v>
      </c>
      <c r="I17" s="88"/>
      <c r="J17" s="1" t="s">
        <v>76</v>
      </c>
      <c r="K17" s="1" t="s">
        <v>81</v>
      </c>
      <c r="N17" s="87"/>
      <c r="O17" s="87"/>
      <c r="P17" s="87"/>
      <c r="Q17" s="87"/>
      <c r="R17" s="87"/>
    </row>
    <row r="18" spans="1:18" ht="14.5">
      <c r="A18" s="47"/>
      <c r="B18" s="47"/>
      <c r="C18" s="47"/>
      <c r="D18" s="48"/>
      <c r="E18" s="68"/>
      <c r="F18" s="61"/>
      <c r="G18" s="67"/>
      <c r="H18" s="44"/>
      <c r="L18" s="49"/>
      <c r="N18" s="87"/>
      <c r="O18" s="87"/>
      <c r="P18" s="87"/>
      <c r="Q18" s="87"/>
      <c r="R18" s="87"/>
    </row>
    <row r="19" spans="1:18" ht="14.5">
      <c r="A19" s="47"/>
      <c r="B19" s="69"/>
      <c r="C19" s="47"/>
      <c r="D19" s="48"/>
      <c r="E19" s="49"/>
      <c r="F19" s="61"/>
      <c r="G19" s="67"/>
      <c r="H19" s="44"/>
      <c r="N19" s="87"/>
      <c r="O19" s="87"/>
      <c r="P19" s="87"/>
      <c r="Q19" s="87"/>
      <c r="R19" s="87"/>
    </row>
    <row r="20" spans="1:18" ht="14.5">
      <c r="A20" s="41" t="s">
        <v>33</v>
      </c>
      <c r="B20" s="46"/>
      <c r="C20" s="47"/>
      <c r="D20" s="48"/>
      <c r="E20" s="49"/>
      <c r="F20" s="61"/>
      <c r="G20" s="50"/>
      <c r="H20" s="44"/>
      <c r="N20" s="87"/>
      <c r="O20" s="87"/>
      <c r="P20" s="87"/>
      <c r="Q20" s="87"/>
      <c r="R20" s="87"/>
    </row>
    <row r="21" spans="1:18" ht="14.5">
      <c r="A21" s="47" t="s">
        <v>5</v>
      </c>
      <c r="B21" s="45" t="s">
        <v>24</v>
      </c>
      <c r="C21" s="47" t="s">
        <v>22</v>
      </c>
      <c r="D21" s="66">
        <v>9562</v>
      </c>
      <c r="E21" s="49">
        <v>456</v>
      </c>
      <c r="F21" s="61">
        <f t="shared" si="1"/>
        <v>4.3602720000000001</v>
      </c>
      <c r="G21" s="50"/>
      <c r="H21" s="44">
        <f>F21/F$34</f>
        <v>1.117006680581905E-2</v>
      </c>
      <c r="I21" s="87"/>
      <c r="J21" s="1" t="s">
        <v>75</v>
      </c>
      <c r="N21" s="87"/>
      <c r="O21" s="87"/>
      <c r="P21" s="87"/>
      <c r="Q21" s="87"/>
      <c r="R21" s="87"/>
    </row>
    <row r="22" spans="1:18" ht="14.5" hidden="1">
      <c r="A22" s="70" t="s">
        <v>5</v>
      </c>
      <c r="B22" s="47" t="s">
        <v>74</v>
      </c>
      <c r="C22" s="47" t="s">
        <v>22</v>
      </c>
      <c r="D22" s="66">
        <v>0</v>
      </c>
      <c r="E22" s="49">
        <v>0</v>
      </c>
      <c r="F22" s="61">
        <f t="shared" si="1"/>
        <v>0</v>
      </c>
      <c r="G22" s="50"/>
      <c r="H22" s="44">
        <f>F22/F$34</f>
        <v>0</v>
      </c>
      <c r="N22" s="87"/>
      <c r="O22" s="87"/>
      <c r="P22" s="87"/>
      <c r="Q22" s="87"/>
      <c r="R22" s="87"/>
    </row>
    <row r="23" spans="1:18" ht="14.5" hidden="1">
      <c r="A23" s="70" t="s">
        <v>5</v>
      </c>
      <c r="B23" s="47" t="s">
        <v>64</v>
      </c>
      <c r="C23" s="47" t="s">
        <v>22</v>
      </c>
      <c r="D23" s="66">
        <v>0</v>
      </c>
      <c r="E23" s="49"/>
      <c r="F23" s="61">
        <f t="shared" ref="F23" si="3">(D23*$E23)/1000000</f>
        <v>0</v>
      </c>
      <c r="G23" s="50"/>
      <c r="H23" s="44">
        <f>F23/F$34</f>
        <v>0</v>
      </c>
      <c r="I23" s="87"/>
      <c r="N23" s="87"/>
      <c r="O23" s="87"/>
      <c r="P23" s="87"/>
      <c r="Q23" s="87"/>
      <c r="R23" s="87"/>
    </row>
    <row r="24" spans="1:18" ht="14.5">
      <c r="A24" s="34" t="s">
        <v>5</v>
      </c>
      <c r="B24" s="34" t="s">
        <v>42</v>
      </c>
      <c r="C24" s="34" t="s">
        <v>22</v>
      </c>
      <c r="D24" s="82">
        <v>33761.480000000003</v>
      </c>
      <c r="E24" s="34">
        <v>0</v>
      </c>
      <c r="F24" s="61">
        <f t="shared" si="1"/>
        <v>0</v>
      </c>
      <c r="G24" s="50"/>
      <c r="H24" s="44">
        <f>F24/F$34</f>
        <v>0</v>
      </c>
      <c r="J24" s="1" t="s">
        <v>79</v>
      </c>
      <c r="N24" s="87"/>
      <c r="O24" s="87"/>
      <c r="P24" s="87"/>
      <c r="Q24" s="87"/>
      <c r="R24" s="87"/>
    </row>
    <row r="25" spans="1:18" ht="14.5">
      <c r="A25" s="34"/>
      <c r="B25" s="50"/>
      <c r="C25" s="34"/>
      <c r="D25" s="71"/>
      <c r="E25" s="34"/>
      <c r="F25" s="61"/>
      <c r="G25" s="50"/>
      <c r="H25" s="44"/>
      <c r="N25" s="87"/>
      <c r="O25" s="87"/>
      <c r="P25" s="87"/>
      <c r="Q25" s="87"/>
      <c r="R25" s="87"/>
    </row>
    <row r="26" spans="1:18" ht="14.5">
      <c r="A26" s="41" t="s">
        <v>34</v>
      </c>
      <c r="B26" s="45"/>
      <c r="C26" s="47"/>
      <c r="D26" s="48"/>
      <c r="E26" s="49"/>
      <c r="F26" s="61"/>
      <c r="G26" s="50"/>
      <c r="H26" s="44"/>
      <c r="J26" s="64"/>
      <c r="N26" s="87"/>
      <c r="O26" s="87"/>
      <c r="P26" s="87"/>
      <c r="Q26" s="87"/>
      <c r="R26" s="87"/>
    </row>
    <row r="27" spans="1:18" ht="29">
      <c r="A27" s="47" t="s">
        <v>35</v>
      </c>
      <c r="B27" s="86" t="s">
        <v>65</v>
      </c>
      <c r="C27" s="47" t="s">
        <v>36</v>
      </c>
      <c r="D27" s="66">
        <v>0</v>
      </c>
      <c r="E27" s="47">
        <v>193</v>
      </c>
      <c r="F27" s="61">
        <f t="shared" si="1"/>
        <v>0</v>
      </c>
      <c r="G27" s="50"/>
      <c r="H27" s="44">
        <f>F27/F$34</f>
        <v>0</v>
      </c>
      <c r="I27" s="87" t="s">
        <v>66</v>
      </c>
    </row>
    <row r="28" spans="1:18" ht="14.5">
      <c r="A28" s="50" t="s">
        <v>39</v>
      </c>
      <c r="B28" s="50"/>
      <c r="C28" s="50"/>
      <c r="D28" s="50"/>
      <c r="E28" s="69"/>
      <c r="F28" s="72"/>
      <c r="G28" s="73"/>
      <c r="H28" s="73"/>
    </row>
    <row r="29" spans="1:18" ht="14.5">
      <c r="A29" s="83" t="s">
        <v>47</v>
      </c>
      <c r="B29" s="50"/>
      <c r="C29" s="50"/>
      <c r="D29" s="50"/>
      <c r="E29" s="69"/>
      <c r="F29" s="72"/>
      <c r="G29" s="73"/>
      <c r="H29" s="73"/>
    </row>
    <row r="30" spans="1:18" ht="14.5">
      <c r="A30" s="50"/>
      <c r="B30" s="50"/>
      <c r="C30" s="50"/>
      <c r="D30" s="50"/>
      <c r="E30" s="69"/>
      <c r="F30" s="72"/>
      <c r="G30" s="73"/>
      <c r="H30" s="73"/>
    </row>
    <row r="31" spans="1:18" ht="14.5">
      <c r="A31" s="50" t="s">
        <v>32</v>
      </c>
      <c r="B31" s="50"/>
      <c r="C31" s="50"/>
      <c r="D31" s="50"/>
      <c r="E31" s="69"/>
      <c r="F31" s="72">
        <f>F6+F7+F8+F9+F10+F11+F12+F13+F14+F15+F16+F17</f>
        <v>385.99298870999996</v>
      </c>
      <c r="G31" s="50"/>
      <c r="H31" s="85">
        <f>F31/F$34</f>
        <v>0.98882993319418089</v>
      </c>
    </row>
    <row r="32" spans="1:18" ht="14.5">
      <c r="A32" s="50" t="s">
        <v>59</v>
      </c>
      <c r="B32" s="50"/>
      <c r="C32" s="50"/>
      <c r="D32" s="50"/>
      <c r="E32" s="69"/>
      <c r="F32" s="72">
        <f>F21+F22+F23+F24</f>
        <v>4.3602720000000001</v>
      </c>
      <c r="G32" s="50"/>
      <c r="H32" s="85">
        <f>F32/F$34</f>
        <v>1.117006680581905E-2</v>
      </c>
    </row>
    <row r="33" spans="1:8" ht="14.5">
      <c r="A33" s="50" t="s">
        <v>60</v>
      </c>
      <c r="B33" s="2"/>
      <c r="C33" s="2"/>
      <c r="D33" s="2"/>
      <c r="E33" s="6"/>
      <c r="F33" s="72">
        <f>F27</f>
        <v>0</v>
      </c>
      <c r="G33" s="2"/>
      <c r="H33" s="85">
        <f>F33/F$34</f>
        <v>0</v>
      </c>
    </row>
    <row r="34" spans="1:8" ht="14.5">
      <c r="A34" s="17" t="s">
        <v>37</v>
      </c>
      <c r="B34" s="18"/>
      <c r="C34" s="18"/>
      <c r="D34" s="18"/>
      <c r="E34" s="18"/>
      <c r="F34" s="19">
        <f>SUM(F6:F27)</f>
        <v>390.35326070999997</v>
      </c>
      <c r="G34" s="19">
        <f>SUM(G6:G27)</f>
        <v>0</v>
      </c>
      <c r="H34" s="9">
        <f>SUM(H6:H27)</f>
        <v>1</v>
      </c>
    </row>
    <row r="35" spans="1:8" ht="14.25" customHeight="1">
      <c r="A35" s="78" t="s">
        <v>61</v>
      </c>
      <c r="B35" s="2"/>
      <c r="C35" s="2"/>
      <c r="D35" s="2"/>
      <c r="E35" s="6"/>
      <c r="F35" s="79">
        <f>SUM(F31:F33)</f>
        <v>390.35326070999997</v>
      </c>
    </row>
    <row r="36" spans="1:8" ht="14.25" customHeight="1">
      <c r="A36" s="78"/>
      <c r="B36" s="2"/>
      <c r="C36" s="2"/>
      <c r="D36" s="2"/>
      <c r="E36" s="6"/>
      <c r="F36" s="79"/>
    </row>
    <row r="37" spans="1:8" ht="14.5" hidden="1">
      <c r="A37" s="77" t="s">
        <v>55</v>
      </c>
      <c r="B37" s="2"/>
      <c r="C37" s="2"/>
      <c r="D37" s="2"/>
      <c r="E37" s="6"/>
      <c r="F37" s="7"/>
    </row>
    <row r="38" spans="1:8" ht="14.5" hidden="1">
      <c r="A38" s="74" t="s">
        <v>58</v>
      </c>
      <c r="B38" s="74" t="s">
        <v>57</v>
      </c>
      <c r="C38" s="50"/>
      <c r="D38" s="74" t="s">
        <v>9</v>
      </c>
      <c r="E38" s="50"/>
    </row>
    <row r="39" spans="1:8" ht="14.25" hidden="1" customHeight="1">
      <c r="A39" s="50" t="s">
        <v>54</v>
      </c>
      <c r="B39" s="75">
        <v>0.1</v>
      </c>
      <c r="C39" s="50"/>
      <c r="D39" s="80">
        <v>314</v>
      </c>
      <c r="E39" s="80">
        <f>B39*D39</f>
        <v>31.400000000000002</v>
      </c>
    </row>
    <row r="40" spans="1:8" ht="14.5" hidden="1">
      <c r="A40" s="50" t="s">
        <v>56</v>
      </c>
      <c r="B40" s="76">
        <v>0.9</v>
      </c>
      <c r="C40" s="50"/>
      <c r="D40" s="80">
        <v>3262</v>
      </c>
      <c r="E40" s="81">
        <f>B40*D40</f>
        <v>2935.8</v>
      </c>
    </row>
    <row r="41" spans="1:8" ht="14.5" hidden="1">
      <c r="A41" s="50" t="s">
        <v>49</v>
      </c>
      <c r="B41" s="75">
        <f>SUM(B39:B40)</f>
        <v>1</v>
      </c>
      <c r="C41" s="50"/>
      <c r="D41" s="80"/>
      <c r="E41" s="80">
        <f>SUM(E39:E40)</f>
        <v>2967.2000000000003</v>
      </c>
    </row>
    <row r="42" spans="1:8" ht="14.5" hidden="1">
      <c r="A42" s="50"/>
      <c r="B42" s="75"/>
      <c r="C42" s="50"/>
      <c r="D42" s="80"/>
      <c r="E42" s="80"/>
    </row>
    <row r="43" spans="1:8" ht="14.5" hidden="1">
      <c r="A43" s="50" t="s">
        <v>52</v>
      </c>
      <c r="B43" s="75">
        <v>0.2</v>
      </c>
      <c r="C43" s="50"/>
      <c r="D43" s="80">
        <v>314</v>
      </c>
      <c r="E43" s="80">
        <f>B43*D43</f>
        <v>62.800000000000004</v>
      </c>
    </row>
    <row r="44" spans="1:8" ht="14.5" hidden="1">
      <c r="A44" s="50" t="s">
        <v>56</v>
      </c>
      <c r="B44" s="76">
        <v>0.8</v>
      </c>
      <c r="C44" s="50"/>
      <c r="D44" s="80">
        <v>3262</v>
      </c>
      <c r="E44" s="81">
        <f>B44*D44</f>
        <v>2609.6000000000004</v>
      </c>
      <c r="F44" s="80"/>
    </row>
    <row r="45" spans="1:8" ht="14.5" hidden="1">
      <c r="A45" s="50" t="s">
        <v>49</v>
      </c>
      <c r="B45" s="75">
        <f>SUM(B43:B44)</f>
        <v>1</v>
      </c>
      <c r="C45" s="50"/>
      <c r="D45" s="80"/>
      <c r="E45" s="80">
        <f>SUM(E43:E44)</f>
        <v>2672.4000000000005</v>
      </c>
      <c r="F45" s="80"/>
    </row>
    <row r="46" spans="1:8" ht="14.5" hidden="1">
      <c r="A46" s="50"/>
      <c r="B46" s="50"/>
      <c r="C46" s="50"/>
      <c r="D46" s="80"/>
      <c r="E46" s="80"/>
      <c r="F46" s="6"/>
    </row>
    <row r="47" spans="1:8" ht="14.5" hidden="1">
      <c r="A47" s="50" t="s">
        <v>53</v>
      </c>
      <c r="B47" s="75">
        <v>0.5</v>
      </c>
      <c r="C47" s="50"/>
      <c r="D47" s="80">
        <v>314</v>
      </c>
      <c r="E47" s="80">
        <f>B47*D47</f>
        <v>157</v>
      </c>
      <c r="F47" s="6"/>
    </row>
    <row r="48" spans="1:8" ht="14.5" hidden="1">
      <c r="A48" s="50" t="s">
        <v>56</v>
      </c>
      <c r="B48" s="76">
        <v>0.5</v>
      </c>
      <c r="C48" s="50"/>
      <c r="D48" s="80">
        <v>3262</v>
      </c>
      <c r="E48" s="81">
        <f>B48*D48</f>
        <v>1631</v>
      </c>
      <c r="F48" s="6"/>
    </row>
    <row r="49" spans="1:6" ht="14.5" hidden="1">
      <c r="A49" s="50" t="s">
        <v>49</v>
      </c>
      <c r="B49" s="75">
        <f>SUM(B47:B48)</f>
        <v>1</v>
      </c>
      <c r="C49" s="50"/>
      <c r="D49" s="80"/>
      <c r="E49" s="80">
        <f>SUM(E47:E48)</f>
        <v>1788</v>
      </c>
      <c r="F49" s="7"/>
    </row>
    <row r="85" spans="1:1" ht="13">
      <c r="A85" s="16" t="s">
        <v>47</v>
      </c>
    </row>
  </sheetData>
  <sheetProtection formatCells="0" deleteColumns="0" deleteRows="0"/>
  <mergeCells count="1">
    <mergeCell ref="A2:F2"/>
  </mergeCells>
  <phoneticPr fontId="2" type="noConversion"/>
  <pageMargins left="0.23622047244094491" right="0.23622047244094491" top="0.74803149606299213" bottom="0.74803149606299213" header="0.31496062992125984" footer="0.31496062992125984"/>
  <pageSetup paperSize="9" orientation="portrait" r:id="rId1"/>
  <headerFooter alignWithMargins="0">
    <oddFooter>&amp;L&amp;G&amp;R&amp;"Calibri,Standaard"&amp;11©Cumela Advies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topLeftCell="A13" workbookViewId="0">
      <selection activeCell="B8" sqref="B8:C8"/>
    </sheetView>
  </sheetViews>
  <sheetFormatPr defaultColWidth="9.1796875" defaultRowHeight="12"/>
  <cols>
    <col min="1" max="1" width="23.54296875" style="1" customWidth="1"/>
    <col min="2" max="2" width="26" style="8" customWidth="1"/>
    <col min="3" max="3" width="8.26953125" style="1" customWidth="1"/>
    <col min="4" max="4" width="7.54296875" style="1" bestFit="1" customWidth="1"/>
    <col min="5" max="5" width="10.453125" style="1" bestFit="1" customWidth="1"/>
    <col min="6" max="6" width="8.26953125" style="1" customWidth="1"/>
    <col min="7" max="7" width="0" style="1" hidden="1" customWidth="1"/>
    <col min="8" max="8" width="7.7265625" style="1" bestFit="1" customWidth="1"/>
    <col min="9" max="16384" width="9.1796875" style="1"/>
  </cols>
  <sheetData>
    <row r="1" spans="1:8" ht="14.5">
      <c r="A1" s="20" t="s">
        <v>11</v>
      </c>
      <c r="B1" s="21"/>
      <c r="C1" s="22"/>
      <c r="D1" s="22"/>
      <c r="E1" s="22"/>
      <c r="F1" s="23"/>
      <c r="G1" s="23"/>
      <c r="H1" s="23"/>
    </row>
    <row r="2" spans="1:8" ht="14.5">
      <c r="A2" s="109" t="s">
        <v>27</v>
      </c>
      <c r="B2" s="109"/>
      <c r="C2" s="109"/>
      <c r="D2" s="109"/>
      <c r="E2" s="109"/>
      <c r="F2" s="109"/>
      <c r="G2" s="2"/>
      <c r="H2" s="2"/>
    </row>
    <row r="3" spans="1:8" ht="14.5">
      <c r="A3" s="20" t="s">
        <v>6</v>
      </c>
      <c r="B3" s="21"/>
      <c r="C3" s="22"/>
      <c r="D3" s="22"/>
      <c r="E3" s="22"/>
      <c r="F3" s="23"/>
      <c r="G3" s="23"/>
      <c r="H3" s="23"/>
    </row>
    <row r="4" spans="1:8" ht="14.5">
      <c r="A4" s="24"/>
      <c r="B4" s="25"/>
      <c r="C4" s="24"/>
      <c r="D4" s="24"/>
      <c r="E4" s="24"/>
      <c r="F4" s="24"/>
      <c r="G4" s="2"/>
      <c r="H4" s="2"/>
    </row>
    <row r="5" spans="1:8" ht="14.5">
      <c r="A5" s="26" t="s">
        <v>12</v>
      </c>
      <c r="B5" s="56" t="s">
        <v>70</v>
      </c>
      <c r="C5" s="27"/>
      <c r="D5" s="11"/>
      <c r="E5" s="11"/>
      <c r="F5" s="11"/>
      <c r="G5" s="11"/>
      <c r="H5" s="12"/>
    </row>
    <row r="6" spans="1:8" ht="14.5">
      <c r="A6" s="28" t="s">
        <v>13</v>
      </c>
      <c r="B6" s="29">
        <v>45135</v>
      </c>
      <c r="C6" s="27"/>
      <c r="D6" s="11"/>
      <c r="E6" s="11"/>
      <c r="F6" s="11"/>
      <c r="G6" s="11"/>
      <c r="H6" s="12"/>
    </row>
    <row r="7" spans="1:8" ht="14.5">
      <c r="A7" s="28" t="s">
        <v>18</v>
      </c>
      <c r="B7" s="56" t="s">
        <v>92</v>
      </c>
      <c r="C7" s="27"/>
      <c r="D7" s="11"/>
      <c r="E7" s="11"/>
      <c r="F7" s="11"/>
      <c r="G7" s="11"/>
      <c r="H7" s="12"/>
    </row>
    <row r="8" spans="1:8" ht="14.5">
      <c r="A8" s="30" t="s">
        <v>1</v>
      </c>
      <c r="B8" s="110" t="s">
        <v>71</v>
      </c>
      <c r="C8" s="111"/>
      <c r="D8" s="11"/>
      <c r="E8" s="13"/>
      <c r="F8" s="11"/>
      <c r="G8" s="11"/>
      <c r="H8" s="12"/>
    </row>
    <row r="9" spans="1:8" ht="14.5">
      <c r="A9" s="2"/>
      <c r="B9" s="3"/>
      <c r="C9" s="2"/>
      <c r="D9" s="2"/>
      <c r="E9" s="2"/>
      <c r="F9" s="2"/>
      <c r="G9" s="2"/>
      <c r="H9" s="2"/>
    </row>
    <row r="10" spans="1:8" ht="14.5">
      <c r="A10" s="20" t="s">
        <v>14</v>
      </c>
      <c r="B10" s="31"/>
      <c r="C10" s="32"/>
      <c r="D10" s="32"/>
      <c r="E10" s="32"/>
      <c r="F10" s="33"/>
      <c r="G10" s="33"/>
      <c r="H10" s="33"/>
    </row>
    <row r="11" spans="1:8" ht="14.5">
      <c r="A11" s="2"/>
      <c r="B11" s="3"/>
      <c r="C11" s="2"/>
      <c r="D11" s="2"/>
      <c r="E11" s="2"/>
      <c r="F11" s="2"/>
      <c r="G11" s="2"/>
      <c r="H11" s="2"/>
    </row>
    <row r="12" spans="1:8" ht="14.5">
      <c r="A12" s="26" t="s">
        <v>15</v>
      </c>
      <c r="B12" s="112" t="s">
        <v>70</v>
      </c>
      <c r="C12" s="113"/>
      <c r="D12" s="113"/>
      <c r="E12" s="113"/>
      <c r="F12" s="113"/>
      <c r="G12" s="113"/>
      <c r="H12" s="114"/>
    </row>
    <row r="13" spans="1:8" ht="14.5">
      <c r="A13" s="28" t="s">
        <v>19</v>
      </c>
      <c r="B13" s="112" t="s">
        <v>72</v>
      </c>
      <c r="C13" s="113"/>
      <c r="D13" s="113"/>
      <c r="E13" s="113"/>
      <c r="F13" s="113"/>
      <c r="G13" s="113"/>
      <c r="H13" s="114"/>
    </row>
    <row r="14" spans="1:8" ht="14.5">
      <c r="A14" s="28" t="s">
        <v>4</v>
      </c>
      <c r="B14" s="56">
        <v>1</v>
      </c>
      <c r="C14" s="34"/>
      <c r="D14" s="34"/>
      <c r="E14" s="52" t="s">
        <v>32</v>
      </c>
      <c r="F14" s="53" t="s">
        <v>33</v>
      </c>
      <c r="G14" s="53" t="s">
        <v>34</v>
      </c>
      <c r="H14" s="53" t="s">
        <v>34</v>
      </c>
    </row>
    <row r="15" spans="1:8" ht="14.5" hidden="1">
      <c r="A15" s="34" t="s">
        <v>28</v>
      </c>
      <c r="B15" s="35" t="s">
        <v>26</v>
      </c>
      <c r="C15" s="36">
        <v>100</v>
      </c>
      <c r="D15" s="36" t="s">
        <v>29</v>
      </c>
      <c r="E15" s="37">
        <v>100</v>
      </c>
      <c r="F15" s="34">
        <v>100</v>
      </c>
      <c r="G15" s="34">
        <v>100</v>
      </c>
      <c r="H15" s="34">
        <v>100</v>
      </c>
    </row>
    <row r="16" spans="1:8" ht="14.5" hidden="1">
      <c r="A16" s="34" t="s">
        <v>30</v>
      </c>
      <c r="B16" s="35" t="s">
        <v>26</v>
      </c>
      <c r="C16" s="36">
        <v>100</v>
      </c>
      <c r="D16" s="36" t="s">
        <v>29</v>
      </c>
      <c r="E16" s="37">
        <v>100</v>
      </c>
      <c r="F16" s="34">
        <v>100</v>
      </c>
      <c r="G16" s="34">
        <v>100</v>
      </c>
      <c r="H16" s="34">
        <v>100</v>
      </c>
    </row>
    <row r="17" spans="1:8" ht="14.5" hidden="1">
      <c r="A17" s="34" t="s">
        <v>31</v>
      </c>
      <c r="B17" s="37"/>
      <c r="C17" s="38"/>
      <c r="D17" s="36"/>
      <c r="E17" s="54">
        <f>C16-E16</f>
        <v>0</v>
      </c>
      <c r="F17" s="34">
        <f>C16-F16</f>
        <v>0</v>
      </c>
      <c r="G17" s="34" t="e">
        <f t="shared" ref="G17" si="0">D16-G16</f>
        <v>#VALUE!</v>
      </c>
      <c r="H17" s="34">
        <f>C16-H16</f>
        <v>0</v>
      </c>
    </row>
    <row r="18" spans="1:8" ht="14.5">
      <c r="A18" s="2"/>
      <c r="B18" s="3"/>
      <c r="C18" s="2"/>
      <c r="D18" s="2"/>
      <c r="E18" s="2"/>
      <c r="F18" s="2"/>
      <c r="G18" s="14"/>
      <c r="H18" s="2"/>
    </row>
    <row r="19" spans="1:8" ht="14.5">
      <c r="A19" s="20" t="s">
        <v>16</v>
      </c>
      <c r="B19" s="21"/>
      <c r="C19" s="5"/>
      <c r="D19" s="5"/>
      <c r="E19" s="5"/>
      <c r="F19" s="63"/>
      <c r="G19" s="14"/>
      <c r="H19" s="22"/>
    </row>
    <row r="20" spans="1:8" ht="14.5">
      <c r="A20" s="2"/>
      <c r="B20" s="3"/>
      <c r="C20" s="2"/>
      <c r="D20" s="2"/>
      <c r="E20" s="2"/>
      <c r="F20" s="2"/>
      <c r="G20" s="14"/>
      <c r="H20" s="2"/>
    </row>
    <row r="21" spans="1:8" ht="14.5">
      <c r="A21" s="39" t="s">
        <v>0</v>
      </c>
      <c r="B21" s="39" t="s">
        <v>10</v>
      </c>
      <c r="C21" s="40" t="s">
        <v>3</v>
      </c>
      <c r="D21" s="41" t="s">
        <v>17</v>
      </c>
      <c r="E21" s="41" t="s">
        <v>9</v>
      </c>
      <c r="F21" s="41" t="s">
        <v>2</v>
      </c>
      <c r="G21" s="34"/>
      <c r="H21" s="43" t="s">
        <v>38</v>
      </c>
    </row>
    <row r="22" spans="1:8" ht="14.5">
      <c r="A22" s="57" t="s">
        <v>7</v>
      </c>
      <c r="B22" s="58" t="s">
        <v>23</v>
      </c>
      <c r="C22" s="59" t="s">
        <v>20</v>
      </c>
      <c r="D22" s="48">
        <f>'Uw verbruiksgegevens'!D6</f>
        <v>4098</v>
      </c>
      <c r="E22" s="60">
        <f>'Uw verbruiksgegevens'!E6</f>
        <v>2079</v>
      </c>
      <c r="F22" s="61">
        <f>(D22*E22)/1000000</f>
        <v>8.5197420000000008</v>
      </c>
      <c r="G22" s="34"/>
      <c r="H22" s="44">
        <f t="shared" ref="H22:H29" si="1">F22/F$31</f>
        <v>2.1825722640317485E-2</v>
      </c>
    </row>
    <row r="23" spans="1:8" ht="14.5">
      <c r="A23" s="57" t="s">
        <v>7</v>
      </c>
      <c r="B23" s="58" t="s">
        <v>67</v>
      </c>
      <c r="C23" s="59" t="s">
        <v>21</v>
      </c>
      <c r="D23" s="48">
        <f>'Uw verbruiksgegevens'!D7</f>
        <v>178.5</v>
      </c>
      <c r="E23" s="60">
        <f>'Uw verbruiksgegevens'!E7</f>
        <v>1725</v>
      </c>
      <c r="F23" s="61">
        <f>(D23*E23)/1000000</f>
        <v>0.30791249999999998</v>
      </c>
      <c r="G23" s="34"/>
      <c r="H23" s="44">
        <f t="shared" si="1"/>
        <v>7.888047340502514E-4</v>
      </c>
    </row>
    <row r="24" spans="1:8" ht="14.5">
      <c r="A24" s="57" t="s">
        <v>25</v>
      </c>
      <c r="B24" s="58" t="s">
        <v>50</v>
      </c>
      <c r="C24" s="59" t="s">
        <v>21</v>
      </c>
      <c r="D24" s="48">
        <f>'Uw verbruiksgegevens'!D8</f>
        <v>115536</v>
      </c>
      <c r="E24" s="60">
        <f>'Uw verbruiksgegevens'!E8</f>
        <v>3256</v>
      </c>
      <c r="F24" s="61">
        <f t="shared" ref="F24:F29" si="2">(D24*E24)/1000000</f>
        <v>376.18521600000003</v>
      </c>
      <c r="G24" s="34"/>
      <c r="H24" s="44">
        <f t="shared" si="1"/>
        <v>0.96370455652341624</v>
      </c>
    </row>
    <row r="25" spans="1:8" ht="14.5">
      <c r="A25" s="57" t="s">
        <v>8</v>
      </c>
      <c r="B25" s="58" t="s">
        <v>62</v>
      </c>
      <c r="C25" s="59" t="s">
        <v>21</v>
      </c>
      <c r="D25" s="48">
        <f>'Uw verbruiksgegevens'!D9</f>
        <v>165.01</v>
      </c>
      <c r="E25" s="60">
        <f>'Uw verbruiksgegevens'!E9</f>
        <v>2821</v>
      </c>
      <c r="F25" s="61">
        <f t="shared" si="2"/>
        <v>0.46549320999999994</v>
      </c>
      <c r="G25" s="34"/>
      <c r="H25" s="44">
        <f t="shared" si="1"/>
        <v>1.1924921778630221E-3</v>
      </c>
    </row>
    <row r="26" spans="1:8" ht="14.5">
      <c r="A26" s="57" t="str">
        <f>'Uw verbruiksgegevens'!A14</f>
        <v>Handgereedschap</v>
      </c>
      <c r="B26" s="58" t="str">
        <f>'Uw verbruiksgegevens'!B14</f>
        <v xml:space="preserve">Aspen Alkylaat 2 T </v>
      </c>
      <c r="C26" s="59" t="s">
        <v>21</v>
      </c>
      <c r="D26" s="48">
        <f>'Uw verbruiksgegevens'!D14</f>
        <v>135</v>
      </c>
      <c r="E26" s="60">
        <f>'Uw verbruiksgegevens'!E14</f>
        <v>2821</v>
      </c>
      <c r="F26" s="61">
        <f t="shared" ref="F26" si="3">(D26*E26)/1000000</f>
        <v>0.38083499999999998</v>
      </c>
      <c r="G26" s="34"/>
      <c r="H26" s="44">
        <f t="shared" si="1"/>
        <v>9.7561628999156419E-4</v>
      </c>
    </row>
    <row r="27" spans="1:8" ht="14.5">
      <c r="A27" s="47" t="s">
        <v>5</v>
      </c>
      <c r="B27" s="45" t="s">
        <v>24</v>
      </c>
      <c r="C27" s="47" t="s">
        <v>22</v>
      </c>
      <c r="D27" s="48">
        <f>'Uw verbruiksgegevens'!D21</f>
        <v>9562</v>
      </c>
      <c r="E27" s="49">
        <f>'Uw verbruiksgegevens'!E21</f>
        <v>456</v>
      </c>
      <c r="F27" s="61">
        <f t="shared" si="2"/>
        <v>4.3602720000000001</v>
      </c>
      <c r="G27" s="50"/>
      <c r="H27" s="44">
        <f t="shared" si="1"/>
        <v>1.117006680581905E-2</v>
      </c>
    </row>
    <row r="28" spans="1:8" ht="14.5">
      <c r="A28" s="47" t="s">
        <v>40</v>
      </c>
      <c r="B28" s="47" t="s">
        <v>45</v>
      </c>
      <c r="C28" s="47" t="s">
        <v>21</v>
      </c>
      <c r="D28" s="66">
        <f>'Uw verbruiksgegevens'!D17</f>
        <v>170</v>
      </c>
      <c r="E28" s="49">
        <v>787</v>
      </c>
      <c r="F28" s="61">
        <f t="shared" si="2"/>
        <v>0.13378999999999999</v>
      </c>
      <c r="G28" s="50"/>
      <c r="H28" s="44">
        <f t="shared" si="1"/>
        <v>3.4274082854246951E-4</v>
      </c>
    </row>
    <row r="29" spans="1:8" ht="14.5">
      <c r="A29" s="47" t="s">
        <v>35</v>
      </c>
      <c r="B29" s="45" t="s">
        <v>48</v>
      </c>
      <c r="C29" s="47" t="s">
        <v>36</v>
      </c>
      <c r="D29" s="48">
        <f>'Uw verbruiksgegevens'!D27</f>
        <v>0</v>
      </c>
      <c r="E29" s="51">
        <f>'Uw verbruiksgegevens'!E27</f>
        <v>193</v>
      </c>
      <c r="F29" s="61">
        <f t="shared" si="2"/>
        <v>0</v>
      </c>
      <c r="G29" s="50"/>
      <c r="H29" s="44">
        <f t="shared" si="1"/>
        <v>0</v>
      </c>
    </row>
    <row r="30" spans="1:8" ht="14.5">
      <c r="A30" s="2"/>
      <c r="B30" s="2"/>
      <c r="C30" s="2"/>
      <c r="D30" s="2"/>
      <c r="E30" s="2"/>
      <c r="F30" s="2"/>
      <c r="G30" s="15"/>
      <c r="H30" s="2"/>
    </row>
    <row r="31" spans="1:8" ht="14.5">
      <c r="A31" s="20" t="s">
        <v>51</v>
      </c>
      <c r="B31" s="21"/>
      <c r="C31" s="22"/>
      <c r="D31" s="22"/>
      <c r="E31" s="22"/>
      <c r="F31" s="42">
        <f>SUM(F22:F29)</f>
        <v>390.35326070999997</v>
      </c>
      <c r="G31" s="42">
        <f>SUM(G22:G29)</f>
        <v>0</v>
      </c>
      <c r="H31" s="55">
        <f>SUM(H22:H29)</f>
        <v>1</v>
      </c>
    </row>
  </sheetData>
  <mergeCells count="4">
    <mergeCell ref="A2:F2"/>
    <mergeCell ref="B8:C8"/>
    <mergeCell ref="B12:H12"/>
    <mergeCell ref="B13:H13"/>
  </mergeCells>
  <pageMargins left="0.51181102362204722" right="0.31496062992125984"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9F445-E3B1-4994-BCE2-90391DBEBC8D}">
  <dimension ref="A1:H20"/>
  <sheetViews>
    <sheetView tabSelected="1" topLeftCell="A19" workbookViewId="0">
      <selection activeCell="A20" sqref="A20:E20"/>
    </sheetView>
  </sheetViews>
  <sheetFormatPr defaultRowHeight="12.5"/>
  <cols>
    <col min="1" max="1" width="32.7265625" bestFit="1" customWidth="1"/>
    <col min="2" max="2" width="16.453125" bestFit="1" customWidth="1"/>
    <col min="3" max="3" width="15.81640625" bestFit="1" customWidth="1"/>
    <col min="4" max="4" width="15.81640625" customWidth="1"/>
    <col min="5" max="5" width="14.81640625" bestFit="1" customWidth="1"/>
    <col min="6" max="6" width="9.36328125" bestFit="1" customWidth="1"/>
  </cols>
  <sheetData>
    <row r="1" spans="1:8" ht="14.5">
      <c r="A1" s="90" t="s">
        <v>82</v>
      </c>
      <c r="B1" s="91"/>
      <c r="C1" s="91"/>
      <c r="D1" s="91"/>
      <c r="E1" s="91"/>
      <c r="F1" s="91"/>
    </row>
    <row r="2" spans="1:8" ht="14.5">
      <c r="A2" s="92" t="s">
        <v>32</v>
      </c>
      <c r="B2" s="93"/>
      <c r="C2" s="94" t="s">
        <v>83</v>
      </c>
      <c r="D2" s="94" t="s">
        <v>93</v>
      </c>
      <c r="E2" s="94" t="s">
        <v>90</v>
      </c>
      <c r="F2" s="94" t="s">
        <v>84</v>
      </c>
      <c r="H2" s="106" t="s">
        <v>91</v>
      </c>
    </row>
    <row r="3" spans="1:8" ht="14.5">
      <c r="A3" s="47" t="s">
        <v>7</v>
      </c>
      <c r="B3" s="95" t="s">
        <v>23</v>
      </c>
      <c r="C3" s="47">
        <v>6.25</v>
      </c>
      <c r="D3" s="47">
        <v>9.6</v>
      </c>
      <c r="E3" s="47">
        <v>8.5</v>
      </c>
      <c r="F3" s="96">
        <f>((E3-C3)/C3)*100</f>
        <v>36</v>
      </c>
    </row>
    <row r="4" spans="1:8" ht="14.5">
      <c r="A4" s="47" t="s">
        <v>7</v>
      </c>
      <c r="B4" s="95" t="s">
        <v>44</v>
      </c>
      <c r="C4" s="47">
        <v>0.35</v>
      </c>
      <c r="D4" s="47">
        <v>0.3</v>
      </c>
      <c r="E4" s="47">
        <v>0.3</v>
      </c>
      <c r="F4" s="97">
        <f t="shared" ref="F4:F16" si="0">((E4-C4)/C4)*100</f>
        <v>-14.285714285714283</v>
      </c>
    </row>
    <row r="5" spans="1:8" ht="14.5">
      <c r="A5" s="47" t="s">
        <v>25</v>
      </c>
      <c r="B5" s="95" t="s">
        <v>56</v>
      </c>
      <c r="C5" s="47">
        <v>532.70000000000005</v>
      </c>
      <c r="D5" s="47">
        <v>450.9</v>
      </c>
      <c r="E5" s="47">
        <v>376.2</v>
      </c>
      <c r="F5" s="97">
        <f t="shared" si="0"/>
        <v>-29.378637131593777</v>
      </c>
    </row>
    <row r="6" spans="1:8" ht="14.5">
      <c r="A6" s="47" t="s">
        <v>8</v>
      </c>
      <c r="B6" s="95" t="s">
        <v>62</v>
      </c>
      <c r="C6" s="47">
        <v>0.6</v>
      </c>
      <c r="D6" s="47">
        <v>0.5</v>
      </c>
      <c r="E6" s="47">
        <v>0.5</v>
      </c>
      <c r="F6" s="97">
        <f t="shared" si="0"/>
        <v>-16.666666666666664</v>
      </c>
    </row>
    <row r="7" spans="1:8" ht="14.5">
      <c r="A7" s="47" t="s">
        <v>41</v>
      </c>
      <c r="B7" s="70" t="s">
        <v>68</v>
      </c>
      <c r="C7" s="47">
        <v>0.6</v>
      </c>
      <c r="D7" s="47">
        <v>0.6</v>
      </c>
      <c r="E7" s="47">
        <v>0.4</v>
      </c>
      <c r="F7" s="97">
        <f t="shared" si="0"/>
        <v>-33.333333333333329</v>
      </c>
    </row>
    <row r="8" spans="1:8" ht="14.5">
      <c r="A8" s="47" t="s">
        <v>40</v>
      </c>
      <c r="B8" s="70" t="s">
        <v>45</v>
      </c>
      <c r="C8" s="47">
        <v>0.1</v>
      </c>
      <c r="D8" s="47">
        <v>0.1</v>
      </c>
      <c r="E8" s="47">
        <v>0.1</v>
      </c>
      <c r="F8" s="98">
        <f t="shared" si="0"/>
        <v>0</v>
      </c>
    </row>
    <row r="9" spans="1:8" ht="14.5">
      <c r="A9" s="41" t="s">
        <v>85</v>
      </c>
      <c r="B9" s="70"/>
      <c r="C9" s="41">
        <f>SUM(C3:C8)</f>
        <v>540.60000000000014</v>
      </c>
      <c r="D9" s="41">
        <f>SUM(D3:D8)</f>
        <v>462</v>
      </c>
      <c r="E9" s="41">
        <f>SUM(E3:E8)</f>
        <v>386</v>
      </c>
      <c r="F9" s="99">
        <f t="shared" si="0"/>
        <v>-28.597854236034053</v>
      </c>
    </row>
    <row r="10" spans="1:8" ht="14.5">
      <c r="A10" s="92" t="s">
        <v>33</v>
      </c>
      <c r="B10" s="100"/>
      <c r="C10" s="94"/>
      <c r="D10" s="94"/>
      <c r="E10" s="94"/>
      <c r="F10" s="101"/>
    </row>
    <row r="11" spans="1:8" ht="14.5">
      <c r="A11" s="47" t="s">
        <v>5</v>
      </c>
      <c r="B11" s="95" t="s">
        <v>24</v>
      </c>
      <c r="C11" s="47">
        <v>1.6</v>
      </c>
      <c r="D11" s="47">
        <v>3.7</v>
      </c>
      <c r="E11" s="47">
        <v>4.4000000000000004</v>
      </c>
      <c r="F11" s="107">
        <f t="shared" si="0"/>
        <v>175</v>
      </c>
    </row>
    <row r="12" spans="1:8" ht="14.5">
      <c r="A12" s="70" t="s">
        <v>5</v>
      </c>
      <c r="B12" s="70" t="s">
        <v>86</v>
      </c>
      <c r="C12" s="47">
        <v>0</v>
      </c>
      <c r="D12" s="47">
        <v>0</v>
      </c>
      <c r="E12" s="47">
        <v>0</v>
      </c>
      <c r="F12" s="102">
        <v>0</v>
      </c>
    </row>
    <row r="13" spans="1:8" ht="14.5">
      <c r="A13" s="41" t="s">
        <v>87</v>
      </c>
      <c r="B13" s="34"/>
      <c r="C13" s="41">
        <f>C11+C12</f>
        <v>1.6</v>
      </c>
      <c r="D13" s="47">
        <f>D11+D12</f>
        <v>3.7</v>
      </c>
      <c r="E13" s="47">
        <f>E11+E12</f>
        <v>4.4000000000000004</v>
      </c>
      <c r="F13" s="107">
        <f t="shared" si="0"/>
        <v>175</v>
      </c>
    </row>
    <row r="14" spans="1:8" ht="14.5">
      <c r="A14" s="92" t="s">
        <v>34</v>
      </c>
      <c r="B14" s="103"/>
      <c r="C14" s="94"/>
      <c r="D14" s="94"/>
      <c r="E14" s="94"/>
      <c r="F14" s="101"/>
    </row>
    <row r="15" spans="1:8" ht="43.5">
      <c r="A15" s="104" t="s">
        <v>35</v>
      </c>
      <c r="B15" s="105" t="s">
        <v>65</v>
      </c>
      <c r="C15" s="104">
        <v>0</v>
      </c>
      <c r="D15" s="104">
        <v>0</v>
      </c>
      <c r="E15" s="104">
        <v>0</v>
      </c>
      <c r="F15" s="102">
        <v>0</v>
      </c>
    </row>
    <row r="16" spans="1:8" ht="14.5">
      <c r="A16" s="104" t="s">
        <v>49</v>
      </c>
      <c r="B16" s="104"/>
      <c r="C16" s="104">
        <f>C9+C13</f>
        <v>542.20000000000016</v>
      </c>
      <c r="D16" s="104">
        <f>D9+D13</f>
        <v>465.7</v>
      </c>
      <c r="E16" s="104">
        <f>E9+E13</f>
        <v>390.4</v>
      </c>
      <c r="F16" s="99">
        <f t="shared" si="0"/>
        <v>-27.997049059387706</v>
      </c>
      <c r="G16">
        <f>C16-E16</f>
        <v>151.80000000000018</v>
      </c>
    </row>
    <row r="19" spans="1:5" ht="14.5">
      <c r="A19" s="115" t="s">
        <v>88</v>
      </c>
      <c r="B19" s="115"/>
    </row>
    <row r="20" spans="1:5" ht="253.5" customHeight="1">
      <c r="A20" s="116" t="s">
        <v>94</v>
      </c>
      <c r="B20" s="117"/>
      <c r="C20" s="117"/>
      <c r="D20" s="117"/>
      <c r="E20" s="117"/>
    </row>
  </sheetData>
  <mergeCells count="2">
    <mergeCell ref="A19:B19"/>
    <mergeCell ref="A20:E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a2d91d3-104d-418f-b578-83fd40418d56">
      <Terms xmlns="http://schemas.microsoft.com/office/infopath/2007/PartnerControls"/>
    </lcf76f155ced4ddcb4097134ff3c332f>
    <TaxCatchAll xmlns="a73a3d98-899d-44cc-b57d-2644164f3c4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7CA2E7E37DE4488FBCCD81B69B6E2B" ma:contentTypeVersion="17" ma:contentTypeDescription="Een nieuw document maken." ma:contentTypeScope="" ma:versionID="c62ce0532e4a0609ea1b2549b85e9c3f">
  <xsd:schema xmlns:xsd="http://www.w3.org/2001/XMLSchema" xmlns:xs="http://www.w3.org/2001/XMLSchema" xmlns:p="http://schemas.microsoft.com/office/2006/metadata/properties" xmlns:ns2="fa2d91d3-104d-418f-b578-83fd40418d56" xmlns:ns3="a73a3d98-899d-44cc-b57d-2644164f3c45" targetNamespace="http://schemas.microsoft.com/office/2006/metadata/properties" ma:root="true" ma:fieldsID="82369cd97fb29802a672a69a1b002280" ns2:_="" ns3:_="">
    <xsd:import namespace="fa2d91d3-104d-418f-b578-83fd40418d56"/>
    <xsd:import namespace="a73a3d98-899d-44cc-b57d-2644164f3c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2d91d3-104d-418f-b578-83fd40418d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df16c215-902b-4987-88b3-f6bd58262b09"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3a3d98-899d-44cc-b57d-2644164f3c4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502b7a4-f601-4529-97ff-4190fcd7be55}" ma:internalName="TaxCatchAll" ma:showField="CatchAllData" ma:web="a73a3d98-899d-44cc-b57d-2644164f3c45">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7BFB50-6C69-43AE-B8D8-D908D6273AE0}">
  <ds:schemaRefs>
    <ds:schemaRef ds:uri="http://schemas.microsoft.com/office/2006/metadata/properties"/>
    <ds:schemaRef ds:uri="http://schemas.microsoft.com/office/infopath/2007/PartnerControls"/>
    <ds:schemaRef ds:uri="fa2d91d3-104d-418f-b578-83fd40418d56"/>
    <ds:schemaRef ds:uri="a73a3d98-899d-44cc-b57d-2644164f3c45"/>
  </ds:schemaRefs>
</ds:datastoreItem>
</file>

<file path=customXml/itemProps2.xml><?xml version="1.0" encoding="utf-8"?>
<ds:datastoreItem xmlns:ds="http://schemas.openxmlformats.org/officeDocument/2006/customXml" ds:itemID="{7E4EA3C4-3948-4724-B8CB-13C9092D83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2d91d3-104d-418f-b578-83fd40418d56"/>
    <ds:schemaRef ds:uri="a73a3d98-899d-44cc-b57d-2644164f3c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F128A4-9545-4B0A-8690-22EF0BC1F1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Uw verbruiksgegevens</vt:lpstr>
      <vt:lpstr>Footprint</vt:lpstr>
      <vt:lpstr>Voortgang tov basisjaar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CUMELA advies</dc:creator>
  <cp:lastModifiedBy>Nuwan van der Linden</cp:lastModifiedBy>
  <cp:lastPrinted>2021-02-04T13:19:04Z</cp:lastPrinted>
  <dcterms:created xsi:type="dcterms:W3CDTF">2009-07-21T12:48:23Z</dcterms:created>
  <dcterms:modified xsi:type="dcterms:W3CDTF">2023-10-20T08:46:20Z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0x010100D97CA2E7E37DE4488FBCCD81B69B6E2B</vt:lpwstr>
  </property>
  <property fmtid="{D5CDD505-2E9C-101B-9397-08002B2CF9AE}" pid="3" name="MediaServiceImageTags">
    <vt:lpwstr/>
  </property>
</Properties>
</file>